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45" windowWidth="15195" windowHeight="7395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5" r:id="rId4"/>
    <sheet name="Структура аналитич. записки" sheetId="4" r:id="rId5"/>
    <sheet name="Лист1" sheetId="6" r:id="rId6"/>
  </sheets>
  <definedNames>
    <definedName name="_xlnm.Print_Titles" localSheetId="0">Аналит.отчет!$5:$5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Аналит.отчет!$A$1:$E$163</definedName>
    <definedName name="_xlnm.Print_Area" localSheetId="1">Диагностика!$A$1:$K$39</definedName>
    <definedName name="_xlnm.Print_Area" localSheetId="3">'Инвест. проекты'!$A$1:$H$11</definedName>
    <definedName name="_xlnm.Print_Area" localSheetId="2">'Расчет ИФО'!$A$1:$I$31</definedName>
  </definedNames>
  <calcPr calcId="144525"/>
</workbook>
</file>

<file path=xl/calcChain.xml><?xml version="1.0" encoding="utf-8"?>
<calcChain xmlns="http://schemas.openxmlformats.org/spreadsheetml/2006/main">
  <c r="C32" i="1" l="1"/>
  <c r="K31" i="2"/>
  <c r="J31" i="2"/>
  <c r="I31" i="2"/>
  <c r="H31" i="2"/>
  <c r="G31" i="2"/>
  <c r="F31" i="2"/>
  <c r="E31" i="2"/>
  <c r="K8" i="2"/>
  <c r="J8" i="2"/>
  <c r="I8" i="2"/>
  <c r="H8" i="2"/>
  <c r="G8" i="2"/>
  <c r="E8" i="2"/>
  <c r="F8" i="2"/>
  <c r="E64" i="1" l="1"/>
  <c r="D157" i="1" l="1"/>
  <c r="C157" i="1"/>
  <c r="C29" i="1" l="1"/>
  <c r="C51" i="1" l="1"/>
  <c r="E143" i="1" l="1"/>
  <c r="H25" i="3" l="1"/>
  <c r="G25" i="3"/>
  <c r="C76" i="1" l="1"/>
  <c r="C74" i="1"/>
  <c r="C72" i="1"/>
  <c r="C70" i="1"/>
  <c r="C69" i="1" s="1"/>
  <c r="C67" i="1"/>
  <c r="D159" i="1" l="1"/>
  <c r="F24" i="2" l="1"/>
  <c r="G24" i="2"/>
  <c r="H24" i="2"/>
  <c r="I24" i="2"/>
  <c r="J24" i="2"/>
  <c r="K24" i="2"/>
  <c r="E24" i="2"/>
  <c r="F20" i="2"/>
  <c r="G20" i="2"/>
  <c r="H20" i="2"/>
  <c r="I20" i="2"/>
  <c r="J20" i="2"/>
  <c r="K20" i="2"/>
  <c r="E20" i="2"/>
  <c r="C41" i="1" s="1"/>
  <c r="D153" i="1" l="1"/>
  <c r="C153" i="1" l="1"/>
  <c r="D127" i="1" l="1"/>
  <c r="C127" i="1"/>
  <c r="D122" i="1"/>
  <c r="C122" i="1"/>
  <c r="C18" i="1" l="1"/>
  <c r="E18" i="1" s="1"/>
  <c r="C17" i="1"/>
  <c r="C15" i="1"/>
  <c r="E15" i="1" s="1"/>
  <c r="K35" i="2"/>
  <c r="J35" i="2"/>
  <c r="I35" i="2"/>
  <c r="H35" i="2"/>
  <c r="G35" i="2"/>
  <c r="F35" i="2"/>
  <c r="C19" i="1" s="1"/>
  <c r="E19" i="1" s="1"/>
  <c r="E35" i="2"/>
  <c r="D51" i="1" l="1"/>
  <c r="E136" i="1" l="1"/>
  <c r="D9" i="1" l="1"/>
  <c r="D7" i="1" s="1"/>
  <c r="H26" i="3" l="1"/>
  <c r="G26" i="3"/>
  <c r="G24" i="3"/>
  <c r="E156" i="1"/>
  <c r="E77" i="1"/>
  <c r="E86" i="1"/>
  <c r="E14" i="2"/>
  <c r="E17" i="2"/>
  <c r="F14" i="2"/>
  <c r="F17" i="2"/>
  <c r="E107" i="1"/>
  <c r="G17" i="3"/>
  <c r="G19" i="3"/>
  <c r="G20" i="3"/>
  <c r="H17" i="3"/>
  <c r="H16" i="3" s="1"/>
  <c r="H19" i="3"/>
  <c r="H20" i="3"/>
  <c r="H13" i="3"/>
  <c r="H14" i="3" s="1"/>
  <c r="G13" i="3"/>
  <c r="G14" i="3" s="1"/>
  <c r="E87" i="1"/>
  <c r="E85" i="1"/>
  <c r="E84" i="1"/>
  <c r="E83" i="1"/>
  <c r="E81" i="1"/>
  <c r="E158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11" i="1"/>
  <c r="E112" i="1"/>
  <c r="E115" i="1"/>
  <c r="E116" i="1"/>
  <c r="E118" i="1"/>
  <c r="E119" i="1"/>
  <c r="E120" i="1"/>
  <c r="E121" i="1"/>
  <c r="E104" i="1"/>
  <c r="H7" i="2"/>
  <c r="F7" i="2"/>
  <c r="G7" i="2"/>
  <c r="I7" i="2"/>
  <c r="J7" i="2"/>
  <c r="K7" i="2"/>
  <c r="E7" i="2"/>
  <c r="G17" i="2"/>
  <c r="G14" i="2"/>
  <c r="H17" i="2"/>
  <c r="H14" i="2"/>
  <c r="I17" i="2"/>
  <c r="I14" i="2"/>
  <c r="J17" i="2"/>
  <c r="J14" i="2"/>
  <c r="K17" i="2"/>
  <c r="K14" i="2"/>
  <c r="E28" i="1"/>
  <c r="E27" i="1"/>
  <c r="H24" i="3"/>
  <c r="H27" i="3" s="1"/>
  <c r="E56" i="1"/>
  <c r="E59" i="1"/>
  <c r="E61" i="1"/>
  <c r="E51" i="1"/>
  <c r="E50" i="1"/>
  <c r="E75" i="1"/>
  <c r="E73" i="1"/>
  <c r="E71" i="1"/>
  <c r="E68" i="1"/>
  <c r="E66" i="1"/>
  <c r="G27" i="3" l="1"/>
  <c r="G16" i="3"/>
  <c r="I16" i="3" s="1"/>
  <c r="G21" i="3"/>
  <c r="H12" i="2"/>
  <c r="C46" i="1"/>
  <c r="E46" i="1" s="1"/>
  <c r="I19" i="3"/>
  <c r="K12" i="2"/>
  <c r="K37" i="2" s="1"/>
  <c r="J12" i="2"/>
  <c r="J37" i="2" s="1"/>
  <c r="I20" i="3"/>
  <c r="G12" i="2"/>
  <c r="G37" i="2" s="1"/>
  <c r="H21" i="3"/>
  <c r="I27" i="3"/>
  <c r="C47" i="1" s="1"/>
  <c r="E29" i="1"/>
  <c r="F12" i="2"/>
  <c r="F37" i="2" s="1"/>
  <c r="E12" i="2"/>
  <c r="E37" i="2" s="1"/>
  <c r="I12" i="2"/>
  <c r="I37" i="2" s="1"/>
  <c r="I26" i="3"/>
  <c r="I13" i="3"/>
  <c r="E127" i="1"/>
  <c r="I14" i="3"/>
  <c r="I24" i="3"/>
  <c r="I17" i="3"/>
  <c r="C10" i="1"/>
  <c r="C9" i="1" s="1"/>
  <c r="C7" i="1" s="1"/>
  <c r="C22" i="1" s="1"/>
  <c r="H22" i="3" l="1"/>
  <c r="H18" i="3"/>
  <c r="H37" i="2"/>
  <c r="C23" i="1" s="1"/>
  <c r="E23" i="1" s="1"/>
  <c r="G18" i="3"/>
  <c r="G22" i="3"/>
  <c r="I22" i="3" s="1"/>
  <c r="C33" i="1" s="1"/>
  <c r="C14" i="1"/>
  <c r="E14" i="1" s="1"/>
  <c r="C38" i="1"/>
  <c r="I21" i="3"/>
  <c r="C39" i="1" s="1"/>
  <c r="E10" i="1"/>
  <c r="I18" i="3" l="1"/>
  <c r="E32" i="1"/>
  <c r="E38" i="1"/>
  <c r="E9" i="1"/>
  <c r="E7" i="1" l="1"/>
  <c r="E22" i="1"/>
</calcChain>
</file>

<file path=xl/sharedStrings.xml><?xml version="1.0" encoding="utf-8"?>
<sst xmlns="http://schemas.openxmlformats.org/spreadsheetml/2006/main" count="495" uniqueCount="250">
  <si>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</si>
  <si>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</si>
  <si>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</si>
  <si>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</si>
  <si>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</si>
  <si>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</si>
  <si>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</si>
  <si>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</si>
  <si>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</si>
  <si>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</si>
  <si>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</si>
  <si>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</si>
  <si>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ВСЕГО ПО ПРОЕКТУ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</si>
  <si>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</si>
  <si>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</si>
  <si>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</si>
  <si>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</si>
  <si>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</si>
  <si>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</si>
  <si>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</si>
  <si>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</si>
  <si>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</si>
  <si>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</si>
  <si>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</si>
  <si>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</si>
  <si>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</si>
  <si>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</si>
  <si>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</si>
  <si>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</si>
  <si>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</si>
  <si>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</si>
  <si>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</si>
  <si>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</si>
  <si>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</si>
  <si>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мясо</t>
  </si>
  <si>
    <t>молоко</t>
  </si>
  <si>
    <t>Растениеводство и животноводство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</si>
  <si>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</si>
  <si>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</si>
  <si>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</si>
  <si>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r>
      <t xml:space="preserve"> - </t>
    </r>
    <r>
      <rPr>
        <i/>
        <sz val="14"/>
        <rFont val="Times New Roman"/>
        <family val="1"/>
        <charset val="204"/>
      </rPr>
      <t>«Потребительский рынок»</t>
    </r>
    <r>
      <rPr>
        <sz val="14"/>
        <rFont val="Times New Roman"/>
        <family val="1"/>
        <charset val="204"/>
      </rPr>
      <t xml:space="preserve"> - анализ оборота розничной торговли с указанием причин его изменения в разрезе предприятий, организаций и индивидуальных предпринимателей, формирующих основной объем торговой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</si>
  <si>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«Малый бизнес»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Численность индивидуальных частных предпринимателей, основные сферы их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</si>
  <si>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«Инвестиционная деятельность»</t>
    </r>
    <r>
      <rPr>
        <sz val="14"/>
        <rFont val="Times New Roman"/>
        <family val="1"/>
        <charset val="204"/>
      </rPr>
      <t xml:space="preserve"> –  анализ инвестиционной деятельности в муниципалитете, описание инвестиционных проектов, реализуемых на территории.</t>
    </r>
  </si>
  <si>
    <r>
      <t xml:space="preserve"> - </t>
    </r>
    <r>
      <rPr>
        <i/>
        <sz val="14"/>
        <rFont val="Times New Roman"/>
        <family val="1"/>
        <charset val="204"/>
      </rPr>
      <t>«Социальная сфера»</t>
    </r>
    <r>
      <rPr>
        <sz val="14"/>
        <rFont val="Times New Roman"/>
        <family val="1"/>
        <charset val="204"/>
      </rPr>
      <t xml:space="preserve"> - анализ положительных и негативных тенденций, обеспеченость объектами, укомплектованность квалифицированными кадрами и т.д. </t>
    </r>
  </si>
  <si>
    <r>
      <t xml:space="preserve"> - </t>
    </r>
    <r>
      <rPr>
        <i/>
        <sz val="14"/>
        <rFont val="Times New Roman"/>
        <family val="1"/>
        <charset val="204"/>
      </rPr>
      <t>«Уровень жизни населения»</t>
    </r>
    <r>
      <rPr>
        <b/>
        <sz val="14"/>
        <rFont val="Times New Roman"/>
        <family val="1"/>
        <charset val="204"/>
      </rPr>
      <t xml:space="preserve"> -</t>
    </r>
    <r>
      <rPr>
        <sz val="14"/>
        <rFont val="Times New Roman"/>
        <family val="1"/>
        <charset val="204"/>
      </rPr>
      <t xml:space="preserve"> анализ  демографической ситуации, состояние рынка труда и основные тенденции, складывающиеся в оплате труда и доходах населения.</t>
    </r>
  </si>
  <si>
    <t>3. Проблемные вопросы, решение которых невозможно без участия Правительства Иркутской области.</t>
  </si>
  <si>
    <t>Приложение 4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</si>
  <si>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</si>
  <si>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</si>
  <si>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</si>
  <si>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</si>
  <si>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</si>
  <si>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r>
      <t xml:space="preserve"> - </t>
    </r>
    <r>
      <rPr>
        <i/>
        <sz val="14"/>
        <rFont val="Times New Roman"/>
        <family val="1"/>
        <charset val="204"/>
      </rPr>
      <t>«Сельское, лесное хозяйство, охота, рыбаловство и рыбоводство»</t>
    </r>
    <r>
      <rPr>
        <sz val="14"/>
        <rFont val="Times New Roman"/>
        <family val="1"/>
        <charset val="204"/>
      </rPr>
      <t xml:space="preserve"> - анализ ситуации, причины  изменения объемов производства и индекса производства продукции с указанием  предприятий, повлиявших на результаты работы данного сектора экономики. </t>
    </r>
  </si>
  <si>
    <r>
      <t xml:space="preserve">  - </t>
    </r>
    <r>
      <rPr>
        <i/>
        <sz val="14"/>
        <rFont val="Times New Roman"/>
        <family val="1"/>
        <charset val="204"/>
      </rPr>
      <t>«Строительство»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</si>
  <si>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«Транспортировка и хранение»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</si>
  <si>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«Деятельность в области информации и связи»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</si>
  <si>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t>ООО "КНАУФ ГИПС БАЙКАЛ"</t>
  </si>
  <si>
    <t>ОАО "Нукутское РТП"</t>
  </si>
  <si>
    <t>СХАО "Приморский"</t>
  </si>
  <si>
    <r>
      <t xml:space="preserve">- </t>
    </r>
    <r>
      <rPr>
        <i/>
        <sz val="14"/>
        <rFont val="Times New Roman"/>
        <family val="1"/>
        <charset val="204"/>
      </rPr>
      <t>Финансы»</t>
    </r>
    <r>
      <rPr>
        <sz val="14"/>
        <rFont val="Times New Roman"/>
        <family val="1"/>
        <charset val="204"/>
      </rPr>
      <t xml:space="preserve"> - анализ финансовых показателей с  указанием предприятий,  деятельность которых повлияет на  изменение финансовых показателей  в целом по территории. </t>
    </r>
  </si>
  <si>
    <t>2. Принятые органами местного самоуправления меры по устранению негативных факторов.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</si>
  <si>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</si>
  <si>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</si>
  <si>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</si>
  <si>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</si>
  <si>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</si>
  <si>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</si>
  <si>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</si>
  <si>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</si>
  <si>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</si>
  <si>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</si>
  <si>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</si>
  <si>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</si>
  <si>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</si>
  <si>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</si>
  <si>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</si>
  <si>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</si>
  <si>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</si>
  <si>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</si>
  <si>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</si>
  <si>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</si>
  <si>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</si>
  <si>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</si>
  <si>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</si>
  <si>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</si>
  <si>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</si>
  <si>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</si>
  <si>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</si>
  <si>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</si>
  <si>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</si>
  <si>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</si>
  <si>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</si>
  <si>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</si>
  <si>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</si>
  <si>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</si>
  <si>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</si>
  <si>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</si>
  <si>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</si>
  <si>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</si>
  <si>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</si>
  <si>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</si>
  <si>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</si>
  <si>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</si>
  <si>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</si>
  <si>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</si>
  <si>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</si>
  <si>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</si>
  <si>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</si>
  <si>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</si>
  <si>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</si>
  <si>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</si>
  <si>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</si>
  <si>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</si>
  <si>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</si>
  <si>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</si>
  <si>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</si>
  <si>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</si>
  <si>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</si>
  <si>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</si>
  <si>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</si>
  <si>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</si>
  <si>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</si>
  <si>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</si>
  <si>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</si>
  <si>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</si>
  <si>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</si>
  <si>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</si>
  <si>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</si>
  <si>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</si>
  <si>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</si>
  <si>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</si>
  <si>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</si>
  <si>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</si>
  <si>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</si>
  <si>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</si>
  <si>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</si>
  <si>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</si>
  <si>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</si>
  <si>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</si>
  <si>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</si>
  <si>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</si>
  <si>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</si>
  <si>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</si>
  <si>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</si>
  <si>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</si>
  <si>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</si>
  <si>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</si>
  <si>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</si>
  <si>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</si>
  <si>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</si>
  <si>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</si>
  <si>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</si>
  <si>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</si>
  <si>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</si>
  <si>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</si>
  <si>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тыс.т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</si>
  <si>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</si>
  <si>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</si>
  <si>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</si>
  <si>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</si>
  <si>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</si>
  <si>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</si>
  <si>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</si>
  <si>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</si>
  <si>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</si>
  <si>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</si>
  <si>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</si>
  <si>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</si>
  <si>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</si>
  <si>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</si>
  <si>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</si>
  <si>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</si>
  <si>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</si>
  <si>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</si>
  <si>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</si>
  <si>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</si>
  <si>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1. Оценку текущего состояния в экономике и социальной сфере муниципального образования  по следующим разделам:</t>
  </si>
  <si>
    <r>
      <t xml:space="preserve">       При подготовке аналитической записки  о социально-экономической ситуации в  муниципальном  образовании необходимо обратить особое внимание   </t>
    </r>
    <r>
      <rPr>
        <b/>
        <sz val="14"/>
        <rFont val="Times New Roman"/>
        <family val="1"/>
        <charset val="204"/>
      </rPr>
      <t>на   описание тенденций</t>
    </r>
    <r>
      <rPr>
        <sz val="14"/>
        <rFont val="Times New Roman"/>
        <family val="1"/>
        <charset val="204"/>
      </rPr>
      <t xml:space="preserve">, складывающихся в социально-экономическом развитии муниципального образования за отчетный период, </t>
    </r>
    <r>
      <rPr>
        <b/>
        <sz val="14"/>
        <rFont val="Times New Roman"/>
        <family val="1"/>
        <charset val="204"/>
      </rPr>
      <t>раскрытие факторов, оказывающих позитивное или негативное влияние</t>
    </r>
    <r>
      <rPr>
        <sz val="14"/>
        <rFont val="Times New Roman"/>
        <family val="1"/>
        <charset val="204"/>
      </rPr>
      <t xml:space="preserve"> на состояние экономики и социальной сферы и должна включать:  </t>
    </r>
  </si>
  <si>
    <t>Структура аналитической записки
 к отчету о социально-экономической ситуации в  муниципальном  образовании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</si>
  <si>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</si>
  <si>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</si>
  <si>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</si>
  <si>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</si>
  <si>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</si>
  <si>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</si>
  <si>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Обрабатывающие производства, всего (С)</t>
  </si>
  <si>
    <t>Деятельность полиграфическая и копирование носителей информации - всего</t>
  </si>
  <si>
    <t>Производство прочей неметаллической минеральной продукции - всего</t>
  </si>
  <si>
    <t xml:space="preserve"> Добыча полезных ископаемых (Раздел В)</t>
  </si>
  <si>
    <t xml:space="preserve"> Обрабатывающие производства (Раздел С )</t>
  </si>
  <si>
    <t>Добыча прочих полезных ископаемых</t>
  </si>
  <si>
    <t>Гипс,тыс.т</t>
  </si>
  <si>
    <t>08</t>
  </si>
  <si>
    <t>08.11.20.120</t>
  </si>
  <si>
    <t>Производство прочей неметаллической минеральной продукции</t>
  </si>
  <si>
    <t>Изделия из гипса строительные,тыс.кв.м</t>
  </si>
  <si>
    <t>Растворы строительные,Тыс. куб.м</t>
  </si>
  <si>
    <t>23</t>
  </si>
  <si>
    <t>23.62.10</t>
  </si>
  <si>
    <t>23.64.10.120</t>
  </si>
  <si>
    <t>тыс.кв.м</t>
  </si>
  <si>
    <r>
      <t xml:space="preserve"> - </t>
    </r>
    <r>
      <rPr>
        <i/>
        <sz val="14"/>
        <rFont val="Times New Roman"/>
        <family val="1"/>
        <charset val="204"/>
      </rPr>
      <t>«Промышленное производство»</t>
    </r>
    <r>
      <rPr>
        <sz val="14"/>
        <rFont val="Times New Roman"/>
        <family val="1"/>
        <charset val="204"/>
      </rPr>
      <t xml:space="preserve"> - анализируются тенденции, складывающихся в промышленном производстве, указываются причины  изменения объемов и индекса промышленного производства с указанием  предприятий, повлиявших на результаты работы промышленности в целом по территории.</t>
    </r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</si>
  <si>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</si>
  <si>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</si>
  <si>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</si>
  <si>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18</t>
  </si>
  <si>
    <t>Газеты (экземпляров, тираж условный /в 4-х полосном исчислении формата А2/)</t>
  </si>
  <si>
    <t>18.11</t>
  </si>
  <si>
    <t>тыс. куб.м</t>
  </si>
  <si>
    <t>млн.шт.</t>
  </si>
  <si>
    <t xml:space="preserve">Деятельность полиграфическая и копирование носителей информации </t>
  </si>
  <si>
    <t>МБУ "Газета "Свет Октября"</t>
  </si>
  <si>
    <t>Администрация МО "Нукутский район"</t>
  </si>
  <si>
    <t>Мощность проекта
 (в соответст. единицах)</t>
  </si>
  <si>
    <t>Строительство школы в п. Новонукутский</t>
  </si>
  <si>
    <t>п Новонукутский</t>
  </si>
  <si>
    <t>154 места</t>
  </si>
  <si>
    <r>
      <t xml:space="preserve">Сводный перечень инвестиционных проектов, реализация которых предполагается на территории
</t>
    </r>
    <r>
      <rPr>
        <b/>
        <u/>
        <sz val="16"/>
        <rFont val="Times New Roman"/>
        <family val="1"/>
        <charset val="204"/>
      </rPr>
      <t>муниципального образования "Нукутский район"</t>
    </r>
    <r>
      <rPr>
        <b/>
        <sz val="16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(наименование муниципального района, городского округа)</t>
    </r>
  </si>
  <si>
    <t>поиск инвестора</t>
  </si>
  <si>
    <t>д.Мельхитуй</t>
  </si>
  <si>
    <t>Строительство базы отдыха "Солнечный берег Мельхитуя"</t>
  </si>
  <si>
    <t>40 мест</t>
  </si>
  <si>
    <t xml:space="preserve">        </t>
  </si>
  <si>
    <t>зерно</t>
  </si>
  <si>
    <t xml:space="preserve"> "Нукутский район" за 1 квартал 2021 г.</t>
  </si>
  <si>
    <t>ОАО Нукутское РТП</t>
  </si>
  <si>
    <t>СССПК "Спектр"</t>
  </si>
  <si>
    <t>СССПК "Ейский"</t>
  </si>
  <si>
    <t>Обрабатывающие производства (С), всего</t>
  </si>
  <si>
    <t>Обеспечение электрической энергией, газом и паром; кондиционирование воздуха (D) - всего</t>
  </si>
  <si>
    <t>ИП Шаповалов В.Н.</t>
  </si>
  <si>
    <t>Саянское отделение ООО "Иркутскэнергосбыт"</t>
  </si>
  <si>
    <t>Строительство (F) - всего</t>
  </si>
  <si>
    <t>ООО "Агротехстрой"</t>
  </si>
  <si>
    <t>ООО "Крот"</t>
  </si>
  <si>
    <t>ООО "Ремстрой"</t>
  </si>
  <si>
    <t>ООО "Хада"</t>
  </si>
  <si>
    <t>Торговля оптовая и розничная; ремонт автотранспортных средств и мотоциклов (G) - всего</t>
  </si>
  <si>
    <t>ООО "Промавто"</t>
  </si>
  <si>
    <t>ИП Шамбуева О.Н.</t>
  </si>
  <si>
    <t>ООО "Наран"</t>
  </si>
  <si>
    <t>ООО "Баргузин"</t>
  </si>
  <si>
    <t>Транспортировка и хранение (H) - всего</t>
  </si>
  <si>
    <t>ООО "Сибавтотех"</t>
  </si>
  <si>
    <t>ООО "Электротехсервис"</t>
  </si>
  <si>
    <t>ООО "Акватроника"</t>
  </si>
  <si>
    <t>Аналитический отчет о социально-экономической ситуации в муниципальном образовании "Нукутский район" за 1 полугодие 2023 года</t>
  </si>
  <si>
    <t>Значение показателя за 1 полугодие 2023 года</t>
  </si>
  <si>
    <t>Значение показателя за соответствующий период 2022 года</t>
  </si>
  <si>
    <t xml:space="preserve"> "Нукутский район" за 1 полугодие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</si>
</sst>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2"/>
      <name val="Times New Roman"/>
      <family val="1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20"/>
      <color rgb="FFFF0000"/>
      <name val="Times New Roman"/>
      <family val="1"/>
      <charset val="204"/>
    </font>
    <font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4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/>
    <xf numFmtId="0" fontId="7" fillId="0" borderId="8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4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5" fillId="0" borderId="10" xfId="0" applyFont="1" applyBorder="1"/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0" fontId="21" fillId="0" borderId="10" xfId="0" applyFont="1" applyBorder="1" applyAlignment="1">
      <alignment vertical="center" wrapText="1"/>
    </xf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/>
    </xf>
    <xf numFmtId="0" fontId="25" fillId="2" borderId="10" xfId="0" applyFont="1" applyFill="1" applyBorder="1"/>
    <xf numFmtId="49" fontId="21" fillId="0" borderId="12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0" fontId="21" fillId="2" borderId="10" xfId="0" applyFont="1" applyFill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3" borderId="15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wrapText="1"/>
    </xf>
    <xf numFmtId="0" fontId="25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29" fillId="4" borderId="0" xfId="0" applyFont="1" applyFill="1"/>
    <xf numFmtId="0" fontId="21" fillId="4" borderId="16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/>
    </xf>
    <xf numFmtId="49" fontId="21" fillId="5" borderId="16" xfId="0" applyNumberFormat="1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21" fillId="2" borderId="10" xfId="0" applyNumberFormat="1" applyFont="1" applyFill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0" fontId="0" fillId="0" borderId="15" xfId="0" applyBorder="1"/>
    <xf numFmtId="2" fontId="21" fillId="0" borderId="12" xfId="0" applyNumberFormat="1" applyFont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2" fontId="21" fillId="2" borderId="20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3" fillId="3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1" fillId="0" borderId="16" xfId="0" applyFont="1" applyBorder="1" applyAlignment="1">
      <alignment horizontal="left" vertical="center"/>
    </xf>
    <xf numFmtId="0" fontId="19" fillId="0" borderId="16" xfId="0" applyFont="1" applyBorder="1"/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9" fillId="3" borderId="16" xfId="0" applyFont="1" applyFill="1" applyBorder="1"/>
    <xf numFmtId="0" fontId="29" fillId="0" borderId="31" xfId="0" applyFont="1" applyBorder="1" applyAlignment="1">
      <alignment vertical="center"/>
    </xf>
    <xf numFmtId="0" fontId="29" fillId="3" borderId="39" xfId="0" applyFont="1" applyFill="1" applyBorder="1" applyAlignment="1">
      <alignment vertical="center" wrapText="1"/>
    </xf>
    <xf numFmtId="0" fontId="29" fillId="3" borderId="40" xfId="0" applyFont="1" applyFill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9" fillId="3" borderId="42" xfId="0" applyFont="1" applyFill="1" applyBorder="1" applyAlignment="1">
      <alignment vertical="center" wrapText="1"/>
    </xf>
    <xf numFmtId="0" fontId="29" fillId="3" borderId="25" xfId="0" applyFont="1" applyFill="1" applyBorder="1"/>
    <xf numFmtId="2" fontId="7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4" fontId="29" fillId="0" borderId="16" xfId="0" applyNumberFormat="1" applyFont="1" applyFill="1" applyBorder="1"/>
    <xf numFmtId="0" fontId="29" fillId="3" borderId="16" xfId="0" applyFont="1" applyFill="1" applyBorder="1" applyAlignment="1">
      <alignment vertical="center" wrapText="1"/>
    </xf>
    <xf numFmtId="4" fontId="31" fillId="0" borderId="16" xfId="0" applyNumberFormat="1" applyFont="1" applyFill="1" applyBorder="1"/>
    <xf numFmtId="4" fontId="29" fillId="0" borderId="3" xfId="0" applyNumberFormat="1" applyFont="1" applyFill="1" applyBorder="1" applyAlignment="1">
      <alignment horizontal="right" vertical="center"/>
    </xf>
    <xf numFmtId="4" fontId="31" fillId="0" borderId="3" xfId="0" applyNumberFormat="1" applyFont="1" applyFill="1" applyBorder="1" applyAlignment="1">
      <alignment horizontal="right" vertical="center"/>
    </xf>
    <xf numFmtId="4" fontId="29" fillId="0" borderId="1" xfId="0" applyNumberFormat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right" vertical="center"/>
    </xf>
    <xf numFmtId="4" fontId="31" fillId="0" borderId="38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4" fontId="21" fillId="0" borderId="12" xfId="0" applyNumberFormat="1" applyFont="1" applyBorder="1" applyAlignment="1">
      <alignment horizontal="center" vertical="center"/>
    </xf>
    <xf numFmtId="4" fontId="21" fillId="0" borderId="21" xfId="0" applyNumberFormat="1" applyFont="1" applyBorder="1" applyAlignment="1">
      <alignment horizontal="center"/>
    </xf>
    <xf numFmtId="4" fontId="21" fillId="2" borderId="10" xfId="0" applyNumberFormat="1" applyFont="1" applyFill="1" applyBorder="1" applyAlignment="1">
      <alignment horizontal="center"/>
    </xf>
    <xf numFmtId="4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4" fontId="13" fillId="0" borderId="16" xfId="0" applyNumberFormat="1" applyFont="1" applyFill="1" applyBorder="1" applyAlignment="1">
      <alignment horizontal="center" vertical="center" wrapText="1"/>
    </xf>
    <xf numFmtId="2" fontId="34" fillId="0" borderId="4" xfId="0" applyNumberFormat="1" applyFont="1" applyFill="1" applyBorder="1" applyAlignment="1">
      <alignment horizontal="center" vertical="center" wrapText="1"/>
    </xf>
    <xf numFmtId="4" fontId="29" fillId="0" borderId="4" xfId="0" applyNumberFormat="1" applyFont="1" applyFill="1" applyBorder="1" applyAlignment="1">
      <alignment horizontal="right" vertical="center"/>
    </xf>
    <xf numFmtId="4" fontId="29" fillId="0" borderId="32" xfId="0" applyNumberFormat="1" applyFont="1" applyFill="1" applyBorder="1" applyAlignment="1">
      <alignment horizontal="right" vertical="center"/>
    </xf>
    <xf numFmtId="165" fontId="21" fillId="0" borderId="10" xfId="0" applyNumberFormat="1" applyFont="1" applyBorder="1" applyAlignment="1">
      <alignment horizontal="center"/>
    </xf>
    <xf numFmtId="165" fontId="21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26" xfId="0" applyFont="1" applyBorder="1" applyAlignment="1">
      <alignment horizontal="right" vertical="center"/>
    </xf>
    <xf numFmtId="0" fontId="31" fillId="3" borderId="15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vertical="center" wrapText="1"/>
    </xf>
    <xf numFmtId="0" fontId="31" fillId="3" borderId="24" xfId="0" applyFont="1" applyFill="1" applyBorder="1" applyAlignment="1">
      <alignment vertical="center" wrapText="1"/>
    </xf>
    <xf numFmtId="0" fontId="29" fillId="3" borderId="16" xfId="0" applyFont="1" applyFill="1" applyBorder="1" applyAlignment="1">
      <alignment horizontal="left" vertical="center" wrapText="1"/>
    </xf>
    <xf numFmtId="0" fontId="29" fillId="3" borderId="16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4" xfId="0" applyFont="1" applyFill="1" applyBorder="1" applyAlignment="1">
      <alignment vertical="center" wrapText="1"/>
    </xf>
    <xf numFmtId="0" fontId="31" fillId="3" borderId="7" xfId="0" applyFont="1" applyFill="1" applyBorder="1" applyAlignment="1">
      <alignment vertical="center" wrapText="1"/>
    </xf>
    <xf numFmtId="0" fontId="31" fillId="3" borderId="11" xfId="0" applyFont="1" applyFill="1" applyBorder="1" applyAlignment="1">
      <alignment vertical="center" wrapText="1"/>
    </xf>
    <xf numFmtId="0" fontId="31" fillId="3" borderId="23" xfId="0" applyFont="1" applyFill="1" applyBorder="1" applyAlignment="1">
      <alignment vertical="center" wrapText="1"/>
    </xf>
    <xf numFmtId="0" fontId="29" fillId="4" borderId="16" xfId="0" applyFont="1" applyFill="1" applyBorder="1" applyAlignment="1">
      <alignment vertical="center"/>
    </xf>
    <xf numFmtId="0" fontId="29" fillId="3" borderId="25" xfId="0" applyFont="1" applyFill="1" applyBorder="1" applyAlignment="1">
      <alignment horizontal="left" vertical="center" wrapText="1"/>
    </xf>
    <xf numFmtId="0" fontId="29" fillId="3" borderId="11" xfId="0" applyFont="1" applyFill="1" applyBorder="1" applyAlignment="1">
      <alignment horizontal="left" vertical="center" wrapText="1"/>
    </xf>
    <xf numFmtId="0" fontId="29" fillId="3" borderId="23" xfId="0" applyFont="1" applyFill="1" applyBorder="1" applyAlignment="1">
      <alignment horizontal="left" vertical="center" wrapText="1"/>
    </xf>
    <xf numFmtId="0" fontId="29" fillId="3" borderId="33" xfId="0" applyFont="1" applyFill="1" applyBorder="1" applyAlignment="1">
      <alignment horizontal="left" vertical="center" wrapText="1"/>
    </xf>
    <xf numFmtId="0" fontId="29" fillId="3" borderId="34" xfId="0" applyFont="1" applyFill="1" applyBorder="1" applyAlignment="1">
      <alignment horizontal="left" vertical="center" wrapText="1"/>
    </xf>
    <xf numFmtId="0" fontId="29" fillId="3" borderId="25" xfId="0" applyFont="1" applyFill="1" applyBorder="1" applyAlignment="1">
      <alignment vertical="center" wrapText="1"/>
    </xf>
    <xf numFmtId="0" fontId="29" fillId="3" borderId="11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29" fillId="3" borderId="31" xfId="0" applyFont="1" applyFill="1" applyBorder="1" applyAlignment="1">
      <alignment vertical="center" wrapText="1"/>
    </xf>
    <xf numFmtId="0" fontId="29" fillId="3" borderId="32" xfId="0" applyFont="1" applyFill="1" applyBorder="1" applyAlignment="1">
      <alignment vertical="center" wrapText="1"/>
    </xf>
    <xf numFmtId="0" fontId="31" fillId="3" borderId="25" xfId="0" applyFont="1" applyFill="1" applyBorder="1" applyAlignment="1">
      <alignment horizontal="left" vertical="top"/>
    </xf>
    <xf numFmtId="0" fontId="31" fillId="3" borderId="11" xfId="0" applyFont="1" applyFill="1" applyBorder="1" applyAlignment="1">
      <alignment horizontal="left" vertical="top"/>
    </xf>
    <xf numFmtId="0" fontId="31" fillId="3" borderId="23" xfId="0" applyFont="1" applyFill="1" applyBorder="1" applyAlignment="1">
      <alignment horizontal="left" vertical="top"/>
    </xf>
    <xf numFmtId="0" fontId="31" fillId="3" borderId="25" xfId="0" applyFont="1" applyFill="1" applyBorder="1" applyAlignment="1">
      <alignment horizontal="left" vertical="top" wrapText="1"/>
    </xf>
    <xf numFmtId="0" fontId="31" fillId="3" borderId="11" xfId="0" applyFont="1" applyFill="1" applyBorder="1" applyAlignment="1">
      <alignment horizontal="left" vertical="top" wrapText="1"/>
    </xf>
    <xf numFmtId="0" fontId="31" fillId="3" borderId="23" xfId="0" applyFont="1" applyFill="1" applyBorder="1" applyAlignment="1">
      <alignment horizontal="left" vertical="top" wrapText="1"/>
    </xf>
    <xf numFmtId="0" fontId="29" fillId="3" borderId="25" xfId="0" applyFont="1" applyFill="1" applyBorder="1" applyAlignment="1">
      <alignment horizontal="left"/>
    </xf>
    <xf numFmtId="0" fontId="29" fillId="3" borderId="11" xfId="0" applyFont="1" applyFill="1" applyBorder="1" applyAlignment="1">
      <alignment horizontal="left"/>
    </xf>
    <xf numFmtId="0" fontId="29" fillId="3" borderId="23" xfId="0" applyFont="1" applyFill="1" applyBorder="1" applyAlignment="1">
      <alignment horizontal="left"/>
    </xf>
    <xf numFmtId="0" fontId="29" fillId="3" borderId="25" xfId="0" applyFont="1" applyFill="1" applyBorder="1" applyAlignment="1">
      <alignment horizontal="left" wrapText="1"/>
    </xf>
    <xf numFmtId="0" fontId="29" fillId="3" borderId="11" xfId="0" applyFont="1" applyFill="1" applyBorder="1" applyAlignment="1">
      <alignment horizontal="left" wrapText="1"/>
    </xf>
    <xf numFmtId="0" fontId="29" fillId="3" borderId="23" xfId="0" applyFont="1" applyFill="1" applyBorder="1" applyAlignment="1">
      <alignment horizontal="left" wrapText="1"/>
    </xf>
    <xf numFmtId="0" fontId="31" fillId="3" borderId="0" xfId="0" applyFont="1" applyFill="1" applyBorder="1" applyAlignment="1">
      <alignment horizontal="justify" vertical="center" wrapText="1"/>
    </xf>
    <xf numFmtId="0" fontId="31" fillId="3" borderId="41" xfId="0" applyFont="1" applyFill="1" applyBorder="1" applyAlignment="1">
      <alignment vertical="center" wrapText="1"/>
    </xf>
    <xf numFmtId="0" fontId="31" fillId="3" borderId="29" xfId="0" applyFont="1" applyFill="1" applyBorder="1" applyAlignment="1">
      <alignment vertical="center" wrapText="1"/>
    </xf>
    <xf numFmtId="0" fontId="31" fillId="3" borderId="30" xfId="0" applyFont="1" applyFill="1" applyBorder="1" applyAlignment="1">
      <alignment vertical="center" wrapText="1"/>
    </xf>
    <xf numFmtId="0" fontId="29" fillId="3" borderId="25" xfId="0" applyFont="1" applyFill="1" applyBorder="1" applyAlignment="1">
      <alignment horizontal="left" vertical="top"/>
    </xf>
    <xf numFmtId="0" fontId="29" fillId="3" borderId="11" xfId="0" applyFont="1" applyFill="1" applyBorder="1" applyAlignment="1">
      <alignment horizontal="left" vertical="top"/>
    </xf>
    <xf numFmtId="0" fontId="29" fillId="3" borderId="23" xfId="0" applyFont="1" applyFill="1" applyBorder="1" applyAlignment="1">
      <alignment horizontal="left" vertical="top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49" fontId="21" fillId="4" borderId="16" xfId="1" applyNumberFormat="1" applyFont="1" applyFill="1" applyBorder="1" applyAlignment="1">
      <alignment horizontal="center" vertical="center" wrapText="1"/>
    </xf>
    <xf numFmtId="49" fontId="21" fillId="4" borderId="16" xfId="0" applyNumberFormat="1" applyFont="1" applyFill="1" applyBorder="1" applyAlignment="1">
      <alignment vertical="center"/>
    </xf>
    <xf numFmtId="0" fontId="21" fillId="4" borderId="17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wrapText="1"/>
    </xf>
    <xf numFmtId="0" fontId="22" fillId="5" borderId="11" xfId="0" applyFont="1" applyFill="1" applyBorder="1" applyAlignment="1">
      <alignment horizontal="center" wrapText="1"/>
    </xf>
    <xf numFmtId="0" fontId="22" fillId="5" borderId="13" xfId="0" applyFont="1" applyFill="1" applyBorder="1" applyAlignment="1">
      <alignment horizontal="center" wrapText="1"/>
    </xf>
    <xf numFmtId="0" fontId="21" fillId="0" borderId="0" xfId="0" applyFont="1" applyFill="1" applyBorder="1"/>
    <xf numFmtId="0" fontId="24" fillId="0" borderId="0" xfId="0" applyFont="1" applyBorder="1" applyAlignment="1">
      <alignment vertical="center" wrapText="1"/>
    </xf>
    <xf numFmtId="0" fontId="22" fillId="0" borderId="14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5" borderId="14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vertical="center"/>
    </xf>
    <xf numFmtId="0" fontId="23" fillId="5" borderId="13" xfId="0" applyFont="1" applyFill="1" applyBorder="1" applyAlignment="1">
      <alignment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view="pageBreakPreview" topLeftCell="A3" zoomScale="90" zoomScaleNormal="75" zoomScaleSheetLayoutView="90" workbookViewId="0">
      <pane ySplit="4" topLeftCell="A7" activePane="bottomLeft" state="frozen"/>
      <selection activeCell="A3" sqref="A3"/>
      <selection pane="bottomLeft" activeCell="C157" sqref="C157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9.28515625" customWidth="1"/>
  </cols>
  <sheetData>
    <row r="1" spans="1:6" ht="105" hidden="1" customHeight="1" x14ac:dyDescent="0.2">
      <c r="A1" s="1"/>
      <c r="B1" s="2"/>
      <c r="C1" s="1"/>
      <c r="D1" s="220" t="s">
        <v>62</v>
      </c>
      <c r="E1" s="220"/>
    </row>
    <row r="2" spans="1:6" ht="18" hidden="1" x14ac:dyDescent="0.2">
      <c r="A2" s="2"/>
      <c r="B2" s="2"/>
      <c r="C2" s="1"/>
      <c r="D2" s="221"/>
      <c r="E2" s="221"/>
    </row>
    <row r="3" spans="1:6" ht="39.75" customHeight="1" x14ac:dyDescent="0.2">
      <c r="A3" s="222" t="s">
        <v>246</v>
      </c>
      <c r="B3" s="222"/>
      <c r="C3" s="222"/>
      <c r="D3" s="222"/>
      <c r="E3" s="222"/>
    </row>
    <row r="4" spans="1:6" ht="18" hidden="1" x14ac:dyDescent="0.2">
      <c r="A4" s="223"/>
      <c r="B4" s="223"/>
      <c r="C4" s="223"/>
      <c r="D4" s="223"/>
      <c r="E4" s="223"/>
    </row>
    <row r="5" spans="1:6" ht="96.75" customHeight="1" x14ac:dyDescent="0.2">
      <c r="A5" s="84" t="s">
        <v>63</v>
      </c>
      <c r="B5" s="85" t="s">
        <v>64</v>
      </c>
      <c r="C5" s="86" t="s">
        <v>247</v>
      </c>
      <c r="D5" s="87" t="s">
        <v>248</v>
      </c>
      <c r="E5" s="86" t="s">
        <v>65</v>
      </c>
    </row>
    <row r="6" spans="1:6" ht="18.75" x14ac:dyDescent="0.2">
      <c r="A6" s="225" t="s">
        <v>66</v>
      </c>
      <c r="B6" s="226"/>
      <c r="C6" s="226"/>
      <c r="D6" s="226"/>
      <c r="E6" s="228"/>
    </row>
    <row r="7" spans="1:6" ht="39" x14ac:dyDescent="0.2">
      <c r="A7" s="3" t="s">
        <v>30</v>
      </c>
      <c r="B7" s="25" t="s">
        <v>67</v>
      </c>
      <c r="C7" s="155">
        <f>C9+C13+C14+C15+C16+C17+C18+C20+C19+C21</f>
        <v>5501.5677769999993</v>
      </c>
      <c r="D7" s="155">
        <f>D9+D13+D14+D15+D16+D17+D18+D20+D19+D21</f>
        <v>5761.64</v>
      </c>
      <c r="E7" s="125">
        <f>C7/D7*100</f>
        <v>95.486142435139982</v>
      </c>
      <c r="F7" s="126"/>
    </row>
    <row r="8" spans="1:6" ht="18.75" x14ac:dyDescent="0.2">
      <c r="A8" s="5" t="s">
        <v>68</v>
      </c>
      <c r="B8" s="6"/>
      <c r="C8" s="158"/>
      <c r="D8" s="158"/>
      <c r="E8" s="113"/>
    </row>
    <row r="9" spans="1:6" ht="41.25" customHeight="1" x14ac:dyDescent="0.2">
      <c r="A9" s="63" t="s">
        <v>202</v>
      </c>
      <c r="B9" s="7" t="s">
        <v>67</v>
      </c>
      <c r="C9" s="124">
        <f>C10+C11+C12</f>
        <v>130.10999999999999</v>
      </c>
      <c r="D9" s="124">
        <f>D10+D11+D12</f>
        <v>237.91</v>
      </c>
      <c r="E9" s="118">
        <f t="shared" ref="E9:E15" si="0">C9/D9*100</f>
        <v>54.688747845824047</v>
      </c>
    </row>
    <row r="10" spans="1:6" ht="42.75" customHeight="1" x14ac:dyDescent="0.2">
      <c r="A10" s="63" t="s">
        <v>22</v>
      </c>
      <c r="B10" s="7" t="s">
        <v>67</v>
      </c>
      <c r="C10" s="124">
        <f>Диагностика!F8</f>
        <v>130.10999999999999</v>
      </c>
      <c r="D10" s="124">
        <v>237.91</v>
      </c>
      <c r="E10" s="118">
        <f t="shared" si="0"/>
        <v>54.688747845824047</v>
      </c>
    </row>
    <row r="11" spans="1:6" ht="20.25" customHeight="1" x14ac:dyDescent="0.2">
      <c r="A11" s="63" t="s">
        <v>2</v>
      </c>
      <c r="B11" s="7" t="s">
        <v>67</v>
      </c>
      <c r="C11" s="124"/>
      <c r="D11" s="124"/>
      <c r="E11" s="118"/>
    </row>
    <row r="12" spans="1:6" ht="18.75" x14ac:dyDescent="0.2">
      <c r="A12" s="24" t="s">
        <v>3</v>
      </c>
      <c r="B12" s="7" t="s">
        <v>67</v>
      </c>
      <c r="C12" s="124"/>
      <c r="D12" s="124"/>
      <c r="E12" s="109"/>
    </row>
    <row r="13" spans="1:6" ht="18.75" x14ac:dyDescent="0.2">
      <c r="A13" s="72" t="s">
        <v>157</v>
      </c>
      <c r="B13" s="7" t="s">
        <v>67</v>
      </c>
      <c r="C13" s="124"/>
      <c r="D13" s="124"/>
      <c r="E13" s="118"/>
    </row>
    <row r="14" spans="1:6" ht="18.75" x14ac:dyDescent="0.2">
      <c r="A14" s="72" t="s">
        <v>158</v>
      </c>
      <c r="B14" s="7" t="s">
        <v>67</v>
      </c>
      <c r="C14" s="124">
        <f>Диагностика!F12</f>
        <v>4711.4801000000007</v>
      </c>
      <c r="D14" s="154">
        <v>4786.3500000000004</v>
      </c>
      <c r="E14" s="118">
        <f t="shared" si="0"/>
        <v>98.435762115181717</v>
      </c>
    </row>
    <row r="15" spans="1:6" ht="37.5" customHeight="1" x14ac:dyDescent="0.2">
      <c r="A15" s="63" t="s">
        <v>4</v>
      </c>
      <c r="B15" s="7" t="s">
        <v>67</v>
      </c>
      <c r="C15" s="124">
        <f>Диагностика!F20</f>
        <v>1.8526769999999999</v>
      </c>
      <c r="D15" s="124">
        <v>210.56</v>
      </c>
      <c r="E15" s="118">
        <f t="shared" si="0"/>
        <v>0.87988079407294828</v>
      </c>
    </row>
    <row r="16" spans="1:6" ht="41.25" customHeight="1" x14ac:dyDescent="0.2">
      <c r="A16" s="63" t="s">
        <v>5</v>
      </c>
      <c r="B16" s="7" t="s">
        <v>67</v>
      </c>
      <c r="C16" s="124"/>
      <c r="D16" s="124"/>
      <c r="E16" s="109"/>
    </row>
    <row r="17" spans="1:5" ht="18.75" x14ac:dyDescent="0.2">
      <c r="A17" s="72" t="s">
        <v>48</v>
      </c>
      <c r="B17" s="7" t="s">
        <v>67</v>
      </c>
      <c r="C17" s="124">
        <f>Диагностика!F24</f>
        <v>391.66500000000002</v>
      </c>
      <c r="D17" s="124">
        <v>235.56</v>
      </c>
      <c r="E17" s="113"/>
    </row>
    <row r="18" spans="1:5" ht="37.5" x14ac:dyDescent="0.2">
      <c r="A18" s="24" t="s">
        <v>23</v>
      </c>
      <c r="B18" s="7" t="s">
        <v>67</v>
      </c>
      <c r="C18" s="124">
        <f>Диагностика!F31</f>
        <v>197.76999999999998</v>
      </c>
      <c r="D18" s="124">
        <v>192.86</v>
      </c>
      <c r="E18" s="118">
        <f t="shared" ref="E18:E19" si="1">C18/D18*100</f>
        <v>102.54588820906356</v>
      </c>
    </row>
    <row r="19" spans="1:5" ht="18.75" x14ac:dyDescent="0.2">
      <c r="A19" s="24" t="s">
        <v>47</v>
      </c>
      <c r="B19" s="7" t="s">
        <v>67</v>
      </c>
      <c r="C19" s="124">
        <f>Диагностика!F35</f>
        <v>68.69</v>
      </c>
      <c r="D19" s="124">
        <v>98.4</v>
      </c>
      <c r="E19" s="118">
        <f t="shared" si="1"/>
        <v>69.806910569105682</v>
      </c>
    </row>
    <row r="20" spans="1:5" ht="18.75" x14ac:dyDescent="0.2">
      <c r="A20" s="24" t="s">
        <v>49</v>
      </c>
      <c r="B20" s="7" t="s">
        <v>67</v>
      </c>
      <c r="C20" s="124"/>
      <c r="D20" s="124"/>
      <c r="E20" s="118"/>
    </row>
    <row r="21" spans="1:5" ht="18.75" x14ac:dyDescent="0.2">
      <c r="A21" s="72" t="s">
        <v>162</v>
      </c>
      <c r="B21" s="7" t="s">
        <v>67</v>
      </c>
      <c r="C21" s="124"/>
      <c r="D21" s="124"/>
      <c r="E21" s="109"/>
    </row>
    <row r="22" spans="1:5" ht="39" x14ac:dyDescent="0.2">
      <c r="A22" s="9" t="s">
        <v>69</v>
      </c>
      <c r="B22" s="7" t="s">
        <v>70</v>
      </c>
      <c r="C22" s="124">
        <f>C7/15036*1000000/1000</f>
        <v>365.89304183293427</v>
      </c>
      <c r="D22" s="124">
        <v>371.03</v>
      </c>
      <c r="E22" s="109">
        <f>C22/D22*100</f>
        <v>98.615487112345178</v>
      </c>
    </row>
    <row r="23" spans="1:5" ht="19.5" x14ac:dyDescent="0.2">
      <c r="A23" s="9" t="s">
        <v>170</v>
      </c>
      <c r="B23" s="7" t="s">
        <v>67</v>
      </c>
      <c r="C23" s="124">
        <f>Диагностика!H37</f>
        <v>370.46</v>
      </c>
      <c r="D23" s="177">
        <v>387.57</v>
      </c>
      <c r="E23" s="109">
        <f>C23/D23*100</f>
        <v>95.585313620765277</v>
      </c>
    </row>
    <row r="24" spans="1:5" ht="19.5" x14ac:dyDescent="0.2">
      <c r="A24" s="9" t="s">
        <v>71</v>
      </c>
      <c r="B24" s="7" t="s">
        <v>67</v>
      </c>
      <c r="C24" s="124"/>
      <c r="D24" s="154"/>
      <c r="E24" s="109"/>
    </row>
    <row r="25" spans="1:5" ht="19.5" x14ac:dyDescent="0.2">
      <c r="A25" s="9" t="s">
        <v>72</v>
      </c>
      <c r="B25" s="7" t="s">
        <v>73</v>
      </c>
      <c r="C25" s="154">
        <v>100</v>
      </c>
      <c r="D25" s="124">
        <v>100</v>
      </c>
      <c r="E25" s="10"/>
    </row>
    <row r="26" spans="1:5" ht="19.5" x14ac:dyDescent="0.2">
      <c r="A26" s="9" t="s">
        <v>74</v>
      </c>
      <c r="B26" s="7" t="s">
        <v>73</v>
      </c>
      <c r="C26" s="154">
        <v>0</v>
      </c>
      <c r="D26" s="124">
        <v>0</v>
      </c>
      <c r="E26" s="10"/>
    </row>
    <row r="27" spans="1:5" ht="58.5" x14ac:dyDescent="0.2">
      <c r="A27" s="11" t="s">
        <v>75</v>
      </c>
      <c r="B27" s="7" t="s">
        <v>67</v>
      </c>
      <c r="C27" s="124">
        <v>148.596</v>
      </c>
      <c r="D27" s="177">
        <v>115.66</v>
      </c>
      <c r="E27" s="109">
        <f>C27/D27*100</f>
        <v>128.4765692547121</v>
      </c>
    </row>
    <row r="28" spans="1:5" ht="58.5" x14ac:dyDescent="0.2">
      <c r="A28" s="11" t="s">
        <v>76</v>
      </c>
      <c r="B28" s="7" t="s">
        <v>67</v>
      </c>
      <c r="C28" s="124">
        <v>74.491625249999998</v>
      </c>
      <c r="D28" s="124">
        <v>60.75</v>
      </c>
      <c r="E28" s="109">
        <f>C28/D28*100</f>
        <v>122.61995925925926</v>
      </c>
    </row>
    <row r="29" spans="1:5" ht="58.5" x14ac:dyDescent="0.2">
      <c r="A29" s="178" t="s">
        <v>171</v>
      </c>
      <c r="B29" s="179" t="s">
        <v>70</v>
      </c>
      <c r="C29" s="153">
        <f>C28/15036*1000</f>
        <v>4.9542182262569838</v>
      </c>
      <c r="D29" s="153">
        <v>3.91</v>
      </c>
      <c r="E29" s="118">
        <f>C29/D29*100</f>
        <v>126.70634849762106</v>
      </c>
    </row>
    <row r="30" spans="1:5" ht="18.75" x14ac:dyDescent="0.2">
      <c r="A30" s="225" t="s">
        <v>78</v>
      </c>
      <c r="B30" s="226"/>
      <c r="C30" s="226"/>
      <c r="D30" s="226"/>
      <c r="E30" s="227"/>
    </row>
    <row r="31" spans="1:5" ht="18.75" x14ac:dyDescent="0.2">
      <c r="A31" s="66" t="s">
        <v>24</v>
      </c>
      <c r="B31" s="132"/>
      <c r="C31" s="149"/>
      <c r="D31" s="159"/>
      <c r="E31" s="133"/>
    </row>
    <row r="32" spans="1:5" ht="37.5" x14ac:dyDescent="0.2">
      <c r="A32" s="83" t="s">
        <v>28</v>
      </c>
      <c r="B32" s="7" t="s">
        <v>67</v>
      </c>
      <c r="C32" s="124">
        <f>C35+C38+C41+C44</f>
        <v>4482.9187769999999</v>
      </c>
      <c r="D32" s="124">
        <v>4964.68</v>
      </c>
      <c r="E32" s="117">
        <f>C32/D32*100</f>
        <v>90.296228095264937</v>
      </c>
    </row>
    <row r="33" spans="1:5" ht="18.75" x14ac:dyDescent="0.2">
      <c r="A33" s="83" t="s">
        <v>29</v>
      </c>
      <c r="B33" s="6" t="s">
        <v>73</v>
      </c>
      <c r="C33" s="150">
        <f>'Расчет ИФО'!I22</f>
        <v>104.27198447606958</v>
      </c>
      <c r="D33" s="150">
        <v>105.28</v>
      </c>
      <c r="E33" s="107"/>
    </row>
    <row r="34" spans="1:5" ht="18.75" x14ac:dyDescent="0.2">
      <c r="A34" s="67" t="s">
        <v>179</v>
      </c>
      <c r="B34" s="25"/>
      <c r="C34" s="155"/>
      <c r="D34" s="155"/>
      <c r="E34" s="115"/>
    </row>
    <row r="35" spans="1:5" ht="37.5" x14ac:dyDescent="0.2">
      <c r="A35" s="64" t="s">
        <v>79</v>
      </c>
      <c r="B35" s="6" t="s">
        <v>67</v>
      </c>
      <c r="C35" s="117"/>
      <c r="D35" s="117"/>
      <c r="E35" s="117"/>
    </row>
    <row r="36" spans="1:5" ht="18.75" x14ac:dyDescent="0.2">
      <c r="A36" s="64" t="s">
        <v>7</v>
      </c>
      <c r="B36" s="6" t="s">
        <v>73</v>
      </c>
      <c r="C36" s="117"/>
      <c r="D36" s="117"/>
      <c r="E36" s="107"/>
    </row>
    <row r="37" spans="1:5" ht="18.75" x14ac:dyDescent="0.2">
      <c r="A37" s="67" t="s">
        <v>180</v>
      </c>
      <c r="B37" s="25"/>
      <c r="C37" s="155"/>
      <c r="D37" s="155"/>
      <c r="E37" s="115"/>
    </row>
    <row r="38" spans="1:5" ht="37.5" x14ac:dyDescent="0.2">
      <c r="A38" s="65" t="s">
        <v>79</v>
      </c>
      <c r="B38" s="6" t="s">
        <v>67</v>
      </c>
      <c r="C38" s="117">
        <f>Диагностика!E12</f>
        <v>4481.0661</v>
      </c>
      <c r="D38" s="117">
        <v>4754.1099999999997</v>
      </c>
      <c r="E38" s="117">
        <f>C38/D38*100</f>
        <v>94.256676854342885</v>
      </c>
    </row>
    <row r="39" spans="1:5" ht="18.75" x14ac:dyDescent="0.2">
      <c r="A39" s="64" t="s">
        <v>7</v>
      </c>
      <c r="B39" s="6" t="s">
        <v>73</v>
      </c>
      <c r="C39" s="117">
        <f>'Расчет ИФО'!I21</f>
        <v>105.95458965000543</v>
      </c>
      <c r="D39" s="117">
        <v>102.04</v>
      </c>
      <c r="E39" s="107"/>
    </row>
    <row r="40" spans="1:5" ht="37.5" x14ac:dyDescent="0.2">
      <c r="A40" s="67" t="s">
        <v>181</v>
      </c>
      <c r="B40" s="25"/>
      <c r="C40" s="155"/>
      <c r="D40" s="155"/>
      <c r="E40" s="115"/>
    </row>
    <row r="41" spans="1:5" ht="37.5" x14ac:dyDescent="0.2">
      <c r="A41" s="64" t="s">
        <v>164</v>
      </c>
      <c r="B41" s="203" t="s">
        <v>67</v>
      </c>
      <c r="C41" s="117">
        <f>Диагностика!E20</f>
        <v>1.8526769999999999</v>
      </c>
      <c r="D41" s="117">
        <v>210.56</v>
      </c>
      <c r="E41" s="117"/>
    </row>
    <row r="42" spans="1:5" ht="18.75" x14ac:dyDescent="0.2">
      <c r="A42" s="204" t="s">
        <v>7</v>
      </c>
      <c r="B42" s="68" t="s">
        <v>73</v>
      </c>
      <c r="C42" s="124"/>
      <c r="D42" s="124"/>
      <c r="E42" s="107"/>
    </row>
    <row r="43" spans="1:5" ht="56.25" x14ac:dyDescent="0.2">
      <c r="A43" s="199" t="s">
        <v>0</v>
      </c>
      <c r="B43" s="200"/>
      <c r="C43" s="155"/>
      <c r="D43" s="155"/>
      <c r="E43" s="115"/>
    </row>
    <row r="44" spans="1:5" ht="37.5" x14ac:dyDescent="0.2">
      <c r="A44" s="64" t="s">
        <v>164</v>
      </c>
      <c r="B44" s="203" t="s">
        <v>67</v>
      </c>
      <c r="C44" s="117"/>
      <c r="D44" s="117"/>
      <c r="E44" s="117"/>
    </row>
    <row r="45" spans="1:5" ht="37.5" x14ac:dyDescent="0.2">
      <c r="A45" s="69" t="s">
        <v>203</v>
      </c>
      <c r="B45" s="70"/>
      <c r="C45" s="153"/>
      <c r="D45" s="153"/>
      <c r="E45" s="109"/>
    </row>
    <row r="46" spans="1:5" ht="18.75" x14ac:dyDescent="0.2">
      <c r="A46" s="14" t="s">
        <v>80</v>
      </c>
      <c r="B46" s="12" t="s">
        <v>67</v>
      </c>
      <c r="C46" s="153">
        <f>Диагностика!E8</f>
        <v>130.26</v>
      </c>
      <c r="D46" s="153">
        <v>212.7</v>
      </c>
      <c r="E46" s="109">
        <f>C46/D46*100</f>
        <v>61.241184767277858</v>
      </c>
    </row>
    <row r="47" spans="1:5" ht="18.75" x14ac:dyDescent="0.2">
      <c r="A47" s="15" t="s">
        <v>25</v>
      </c>
      <c r="B47" s="16" t="s">
        <v>73</v>
      </c>
      <c r="C47" s="157">
        <f>'Расчет ИФО'!I27</f>
        <v>110.68140104622171</v>
      </c>
      <c r="D47" s="157">
        <v>103.45</v>
      </c>
      <c r="E47" s="116"/>
    </row>
    <row r="48" spans="1:5" ht="18.75" x14ac:dyDescent="0.2">
      <c r="A48" s="17" t="s">
        <v>26</v>
      </c>
      <c r="B48" s="18"/>
      <c r="C48" s="155"/>
      <c r="D48" s="155"/>
      <c r="E48" s="112"/>
    </row>
    <row r="49" spans="1:5" ht="18.75" x14ac:dyDescent="0.2">
      <c r="A49" s="19" t="s">
        <v>81</v>
      </c>
      <c r="B49" s="6" t="s">
        <v>67</v>
      </c>
      <c r="C49" s="117">
        <v>0</v>
      </c>
      <c r="D49" s="117">
        <v>0</v>
      </c>
      <c r="E49" s="106">
        <v>0</v>
      </c>
    </row>
    <row r="50" spans="1:5" ht="18.75" x14ac:dyDescent="0.2">
      <c r="A50" s="19" t="s">
        <v>82</v>
      </c>
      <c r="B50" s="6" t="s">
        <v>83</v>
      </c>
      <c r="C50" s="117">
        <v>1270</v>
      </c>
      <c r="D50" s="117">
        <v>2206</v>
      </c>
      <c r="E50" s="109">
        <f>C50/D50*100</f>
        <v>57.570262919310963</v>
      </c>
    </row>
    <row r="51" spans="1:5" ht="18.75" x14ac:dyDescent="0.2">
      <c r="A51" s="20" t="s">
        <v>84</v>
      </c>
      <c r="B51" s="16" t="s">
        <v>83</v>
      </c>
      <c r="C51" s="157">
        <f>C50/15036</f>
        <v>8.4463953179036974E-2</v>
      </c>
      <c r="D51" s="157">
        <f>D50/15690</f>
        <v>0.14059910771191841</v>
      </c>
      <c r="E51" s="109">
        <f>C51/D51*100</f>
        <v>60.074316653630568</v>
      </c>
    </row>
    <row r="52" spans="1:5" ht="18.75" x14ac:dyDescent="0.2">
      <c r="A52" s="88" t="s">
        <v>27</v>
      </c>
      <c r="B52" s="13"/>
      <c r="C52" s="150"/>
      <c r="D52" s="150"/>
      <c r="E52" s="112"/>
    </row>
    <row r="53" spans="1:5" ht="18.75" x14ac:dyDescent="0.2">
      <c r="A53" s="89" t="s">
        <v>85</v>
      </c>
      <c r="B53" s="6" t="s">
        <v>86</v>
      </c>
      <c r="C53" s="117">
        <v>0</v>
      </c>
      <c r="D53" s="117">
        <v>0</v>
      </c>
      <c r="E53" s="109">
        <v>0</v>
      </c>
    </row>
    <row r="54" spans="1:5" ht="18.75" x14ac:dyDescent="0.2">
      <c r="A54" s="90" t="s">
        <v>87</v>
      </c>
      <c r="B54" s="12" t="s">
        <v>88</v>
      </c>
      <c r="C54" s="150">
        <v>0</v>
      </c>
      <c r="D54" s="150">
        <v>0</v>
      </c>
      <c r="E54" s="114">
        <v>0</v>
      </c>
    </row>
    <row r="55" spans="1:5" ht="37.5" x14ac:dyDescent="0.2">
      <c r="A55" s="17" t="s">
        <v>6</v>
      </c>
      <c r="B55" s="18"/>
      <c r="C55" s="155"/>
      <c r="D55" s="155"/>
      <c r="E55" s="112"/>
    </row>
    <row r="56" spans="1:5" ht="18.75" x14ac:dyDescent="0.2">
      <c r="A56" s="19" t="s">
        <v>89</v>
      </c>
      <c r="B56" s="6" t="s">
        <v>67</v>
      </c>
      <c r="C56" s="117">
        <v>159.93799999999999</v>
      </c>
      <c r="D56" s="117">
        <v>168.77600000000001</v>
      </c>
      <c r="E56" s="109">
        <f>C56/D56*100</f>
        <v>94.763473479641647</v>
      </c>
    </row>
    <row r="57" spans="1:5" ht="18.75" x14ac:dyDescent="0.2">
      <c r="A57" s="20" t="s">
        <v>90</v>
      </c>
      <c r="B57" s="16" t="s">
        <v>73</v>
      </c>
      <c r="C57" s="157"/>
      <c r="D57" s="157"/>
      <c r="E57" s="116"/>
    </row>
    <row r="58" spans="1:5" ht="18.75" x14ac:dyDescent="0.2">
      <c r="A58" s="17" t="s">
        <v>91</v>
      </c>
      <c r="B58" s="18"/>
      <c r="C58" s="155"/>
      <c r="D58" s="155"/>
      <c r="E58" s="112"/>
    </row>
    <row r="59" spans="1:5" ht="18.75" x14ac:dyDescent="0.2">
      <c r="A59" s="19" t="s">
        <v>92</v>
      </c>
      <c r="B59" s="6" t="s">
        <v>93</v>
      </c>
      <c r="C59" s="156">
        <v>9</v>
      </c>
      <c r="D59" s="156">
        <v>9</v>
      </c>
      <c r="E59" s="109">
        <f>C59/D59*100</f>
        <v>100</v>
      </c>
    </row>
    <row r="60" spans="1:5" ht="37.5" x14ac:dyDescent="0.2">
      <c r="A60" s="20" t="s">
        <v>94</v>
      </c>
      <c r="B60" s="16" t="s">
        <v>73</v>
      </c>
      <c r="C60" s="157">
        <v>6.34</v>
      </c>
      <c r="D60" s="157">
        <v>6.34</v>
      </c>
      <c r="E60" s="116"/>
    </row>
    <row r="61" spans="1:5" ht="19.5" x14ac:dyDescent="0.2">
      <c r="A61" s="191" t="s">
        <v>182</v>
      </c>
      <c r="B61" s="192" t="s">
        <v>70</v>
      </c>
      <c r="C61" s="189">
        <v>375325.5</v>
      </c>
      <c r="D61" s="189">
        <v>284276</v>
      </c>
      <c r="E61" s="109">
        <f>C61/D61*100</f>
        <v>132.02855675470317</v>
      </c>
    </row>
    <row r="62" spans="1:5" ht="18.75" x14ac:dyDescent="0.2">
      <c r="A62" s="193" t="s">
        <v>95</v>
      </c>
      <c r="B62" s="194" t="s">
        <v>70</v>
      </c>
      <c r="C62" s="190">
        <v>1966</v>
      </c>
      <c r="D62" s="190">
        <v>1828</v>
      </c>
      <c r="E62" s="109"/>
    </row>
    <row r="63" spans="1:5" ht="18.75" x14ac:dyDescent="0.2">
      <c r="A63" s="229" t="s">
        <v>32</v>
      </c>
      <c r="B63" s="230"/>
      <c r="C63" s="230"/>
      <c r="D63" s="230"/>
      <c r="E63" s="231"/>
    </row>
    <row r="64" spans="1:5" ht="78" x14ac:dyDescent="0.2">
      <c r="A64" s="3" t="s">
        <v>96</v>
      </c>
      <c r="B64" s="12" t="s">
        <v>107</v>
      </c>
      <c r="C64" s="145">
        <v>2.4</v>
      </c>
      <c r="D64" s="145">
        <v>2.4</v>
      </c>
      <c r="E64" s="108">
        <f>C64/D64*100</f>
        <v>100</v>
      </c>
    </row>
    <row r="65" spans="1:5" ht="19.5" x14ac:dyDescent="0.2">
      <c r="A65" s="9" t="s">
        <v>97</v>
      </c>
      <c r="B65" s="22"/>
      <c r="C65" s="215"/>
      <c r="D65" s="146"/>
      <c r="E65" s="109"/>
    </row>
    <row r="66" spans="1:5" ht="18.75" x14ac:dyDescent="0.2">
      <c r="A66" s="24" t="s">
        <v>98</v>
      </c>
      <c r="B66" s="7" t="s">
        <v>99</v>
      </c>
      <c r="C66" s="146">
        <v>7.58</v>
      </c>
      <c r="D66" s="146">
        <v>7.58</v>
      </c>
      <c r="E66" s="108">
        <f>C66/D66*100</f>
        <v>100</v>
      </c>
    </row>
    <row r="67" spans="1:5" ht="18.75" x14ac:dyDescent="0.2">
      <c r="A67" s="23" t="s">
        <v>100</v>
      </c>
      <c r="B67" s="7" t="s">
        <v>73</v>
      </c>
      <c r="C67" s="146">
        <f>C66/C70*100</f>
        <v>48.811900315538672</v>
      </c>
      <c r="D67" s="146">
        <v>48.81</v>
      </c>
      <c r="E67" s="110"/>
    </row>
    <row r="68" spans="1:5" ht="18.75" x14ac:dyDescent="0.2">
      <c r="A68" s="24" t="s">
        <v>101</v>
      </c>
      <c r="B68" s="7" t="s">
        <v>99</v>
      </c>
      <c r="C68" s="146">
        <v>7.95</v>
      </c>
      <c r="D68" s="146">
        <v>7.95</v>
      </c>
      <c r="E68" s="108">
        <f>C68/D68*100</f>
        <v>100</v>
      </c>
    </row>
    <row r="69" spans="1:5" ht="37.5" x14ac:dyDescent="0.2">
      <c r="A69" s="24" t="s">
        <v>102</v>
      </c>
      <c r="B69" s="7" t="s">
        <v>73</v>
      </c>
      <c r="C69" s="146">
        <f>C68/C70*100</f>
        <v>51.194539249146764</v>
      </c>
      <c r="D69" s="146">
        <v>51.19</v>
      </c>
      <c r="E69" s="110"/>
    </row>
    <row r="70" spans="1:5" ht="19.5" x14ac:dyDescent="0.2">
      <c r="A70" s="9" t="s">
        <v>103</v>
      </c>
      <c r="B70" s="7"/>
      <c r="C70" s="146">
        <f>C71+C73+C75</f>
        <v>15.529</v>
      </c>
      <c r="D70" s="146">
        <v>15.53</v>
      </c>
      <c r="E70" s="109"/>
    </row>
    <row r="71" spans="1:5" ht="18.75" x14ac:dyDescent="0.2">
      <c r="A71" s="24" t="s">
        <v>104</v>
      </c>
      <c r="B71" s="7" t="s">
        <v>99</v>
      </c>
      <c r="C71" s="146">
        <v>4.7050000000000001</v>
      </c>
      <c r="D71" s="146">
        <v>4.71</v>
      </c>
      <c r="E71" s="108">
        <f>C71/D71*100</f>
        <v>99.893842887473454</v>
      </c>
    </row>
    <row r="72" spans="1:5" ht="18.75" x14ac:dyDescent="0.2">
      <c r="A72" s="23" t="s">
        <v>100</v>
      </c>
      <c r="B72" s="7" t="s">
        <v>73</v>
      </c>
      <c r="C72" s="146">
        <f>C71/C70*100</f>
        <v>30.298151844935283</v>
      </c>
      <c r="D72" s="146">
        <v>30.3</v>
      </c>
      <c r="E72" s="110"/>
    </row>
    <row r="73" spans="1:5" ht="18.75" x14ac:dyDescent="0.2">
      <c r="A73" s="24" t="s">
        <v>105</v>
      </c>
      <c r="B73" s="7" t="s">
        <v>99</v>
      </c>
      <c r="C73" s="146">
        <v>8.1</v>
      </c>
      <c r="D73" s="146">
        <v>8.1</v>
      </c>
      <c r="E73" s="108">
        <f>C73/D73*100</f>
        <v>100</v>
      </c>
    </row>
    <row r="74" spans="1:5" ht="18.75" x14ac:dyDescent="0.2">
      <c r="A74" s="23" t="s">
        <v>100</v>
      </c>
      <c r="B74" s="7" t="s">
        <v>73</v>
      </c>
      <c r="C74" s="146">
        <f>C73/C70*100</f>
        <v>52.160473951960853</v>
      </c>
      <c r="D74" s="146">
        <v>52.16</v>
      </c>
      <c r="E74" s="110"/>
    </row>
    <row r="75" spans="1:5" ht="18.75" x14ac:dyDescent="0.2">
      <c r="A75" s="24" t="s">
        <v>106</v>
      </c>
      <c r="B75" s="7" t="s">
        <v>99</v>
      </c>
      <c r="C75" s="146">
        <v>2.7240000000000002</v>
      </c>
      <c r="D75" s="146">
        <v>2.72</v>
      </c>
      <c r="E75" s="108">
        <f>C75/D75*100</f>
        <v>100.14705882352941</v>
      </c>
    </row>
    <row r="76" spans="1:5" ht="18.75" x14ac:dyDescent="0.2">
      <c r="A76" s="23" t="s">
        <v>100</v>
      </c>
      <c r="B76" s="7" t="s">
        <v>73</v>
      </c>
      <c r="C76" s="146">
        <f>C75/C70*100</f>
        <v>17.541374203103871</v>
      </c>
      <c r="D76" s="146">
        <v>17.54</v>
      </c>
      <c r="E76" s="110"/>
    </row>
    <row r="77" spans="1:5" ht="39" x14ac:dyDescent="0.2">
      <c r="A77" s="11" t="s">
        <v>173</v>
      </c>
      <c r="B77" s="7" t="s">
        <v>107</v>
      </c>
      <c r="C77" s="147">
        <v>-60</v>
      </c>
      <c r="D77" s="147">
        <v>-52</v>
      </c>
      <c r="E77" s="108">
        <f>C77/D77*100</f>
        <v>115.38461538461537</v>
      </c>
    </row>
    <row r="78" spans="1:5" ht="39" x14ac:dyDescent="0.2">
      <c r="A78" s="11" t="s">
        <v>108</v>
      </c>
      <c r="B78" s="7" t="s">
        <v>73</v>
      </c>
      <c r="C78" s="146">
        <v>0</v>
      </c>
      <c r="D78" s="146">
        <v>0</v>
      </c>
      <c r="E78" s="110"/>
    </row>
    <row r="79" spans="1:5" ht="39" x14ac:dyDescent="0.2">
      <c r="A79" s="11" t="s">
        <v>109</v>
      </c>
      <c r="B79" s="21" t="s">
        <v>73</v>
      </c>
      <c r="C79" s="148">
        <v>100</v>
      </c>
      <c r="D79" s="148">
        <v>100</v>
      </c>
      <c r="E79" s="111"/>
    </row>
    <row r="80" spans="1:5" ht="18.75" x14ac:dyDescent="0.2">
      <c r="A80" s="225" t="s">
        <v>31</v>
      </c>
      <c r="B80" s="226"/>
      <c r="C80" s="226"/>
      <c r="D80" s="226"/>
      <c r="E80" s="227"/>
    </row>
    <row r="81" spans="1:5" ht="19.5" x14ac:dyDescent="0.2">
      <c r="A81" s="73" t="s">
        <v>118</v>
      </c>
      <c r="B81" s="4" t="s">
        <v>119</v>
      </c>
      <c r="C81" s="149">
        <v>15.036</v>
      </c>
      <c r="D81" s="149">
        <v>15.529</v>
      </c>
      <c r="E81" s="108">
        <f>C81/D81*100</f>
        <v>96.825294610084356</v>
      </c>
    </row>
    <row r="82" spans="1:5" ht="19.5" x14ac:dyDescent="0.2">
      <c r="A82" s="3" t="s">
        <v>110</v>
      </c>
      <c r="B82" s="12" t="s">
        <v>99</v>
      </c>
      <c r="C82" s="150"/>
      <c r="D82" s="150"/>
      <c r="E82" s="108"/>
    </row>
    <row r="83" spans="1:5" ht="19.5" x14ac:dyDescent="0.2">
      <c r="A83" s="9" t="s">
        <v>111</v>
      </c>
      <c r="B83" s="7" t="s">
        <v>99</v>
      </c>
      <c r="C83" s="124">
        <v>3.5630000000000002</v>
      </c>
      <c r="D83" s="124">
        <v>3.56</v>
      </c>
      <c r="E83" s="108">
        <f>C83/D83*100</f>
        <v>100.08426966292134</v>
      </c>
    </row>
    <row r="84" spans="1:5" ht="18.75" x14ac:dyDescent="0.2">
      <c r="A84" s="24" t="s">
        <v>112</v>
      </c>
      <c r="B84" s="7" t="s">
        <v>99</v>
      </c>
      <c r="C84" s="124">
        <v>3.302</v>
      </c>
      <c r="D84" s="124">
        <v>3.3</v>
      </c>
      <c r="E84" s="108">
        <f>C84/D84*100</f>
        <v>100.06060606060608</v>
      </c>
    </row>
    <row r="85" spans="1:5" ht="19.5" x14ac:dyDescent="0.2">
      <c r="A85" s="9" t="s">
        <v>113</v>
      </c>
      <c r="B85" s="7" t="s">
        <v>99</v>
      </c>
      <c r="C85" s="124">
        <v>0.54300000000000004</v>
      </c>
      <c r="D85" s="124">
        <v>0.54</v>
      </c>
      <c r="E85" s="108">
        <f>C85/D85*100</f>
        <v>100.55555555555556</v>
      </c>
    </row>
    <row r="86" spans="1:5" ht="19.5" x14ac:dyDescent="0.2">
      <c r="A86" s="9" t="s">
        <v>114</v>
      </c>
      <c r="B86" s="7" t="s">
        <v>99</v>
      </c>
      <c r="C86" s="124">
        <v>3.9590000000000001</v>
      </c>
      <c r="D86" s="124">
        <v>3.96</v>
      </c>
      <c r="E86" s="108">
        <f>C86/D86*100</f>
        <v>99.974747474747488</v>
      </c>
    </row>
    <row r="87" spans="1:5" ht="18.75" x14ac:dyDescent="0.2">
      <c r="A87" s="63" t="s">
        <v>115</v>
      </c>
      <c r="B87" s="68" t="s">
        <v>99</v>
      </c>
      <c r="C87" s="124">
        <v>0.12</v>
      </c>
      <c r="D87" s="124">
        <v>0.14000000000000001</v>
      </c>
      <c r="E87" s="108">
        <f>C87/D87*100</f>
        <v>85.714285714285694</v>
      </c>
    </row>
    <row r="88" spans="1:5" ht="58.5" x14ac:dyDescent="0.2">
      <c r="A88" s="11" t="s">
        <v>116</v>
      </c>
      <c r="B88" s="7" t="s">
        <v>73</v>
      </c>
      <c r="C88" s="146">
        <v>17.559999999999999</v>
      </c>
      <c r="D88" s="146">
        <v>17.559999999999999</v>
      </c>
      <c r="E88" s="110"/>
    </row>
    <row r="89" spans="1:5" ht="37.5" x14ac:dyDescent="0.2">
      <c r="A89" s="63" t="s">
        <v>202</v>
      </c>
      <c r="B89" s="7" t="s">
        <v>73</v>
      </c>
      <c r="C89" s="146">
        <v>0.94</v>
      </c>
      <c r="D89" s="146">
        <v>2.5</v>
      </c>
      <c r="E89" s="110"/>
    </row>
    <row r="90" spans="1:5" ht="37.5" x14ac:dyDescent="0.2">
      <c r="A90" s="63" t="s">
        <v>22</v>
      </c>
      <c r="B90" s="7" t="s">
        <v>73</v>
      </c>
      <c r="C90" s="146">
        <v>0.94</v>
      </c>
      <c r="D90" s="146">
        <v>2.5</v>
      </c>
      <c r="E90" s="110"/>
    </row>
    <row r="91" spans="1:5" ht="18.75" x14ac:dyDescent="0.2">
      <c r="A91" s="63" t="s">
        <v>2</v>
      </c>
      <c r="B91" s="7" t="s">
        <v>73</v>
      </c>
      <c r="C91" s="146">
        <v>0</v>
      </c>
      <c r="D91" s="146">
        <v>0.11</v>
      </c>
      <c r="E91" s="110"/>
    </row>
    <row r="92" spans="1:5" ht="18.75" x14ac:dyDescent="0.2">
      <c r="A92" s="24" t="s">
        <v>3</v>
      </c>
      <c r="B92" s="7" t="s">
        <v>73</v>
      </c>
      <c r="C92" s="146">
        <v>0</v>
      </c>
      <c r="D92" s="146">
        <v>0</v>
      </c>
      <c r="E92" s="110"/>
    </row>
    <row r="93" spans="1:5" ht="18.75" x14ac:dyDescent="0.2">
      <c r="A93" s="72" t="s">
        <v>157</v>
      </c>
      <c r="B93" s="7" t="s">
        <v>73</v>
      </c>
      <c r="C93" s="146">
        <v>0</v>
      </c>
      <c r="D93" s="146">
        <v>0</v>
      </c>
      <c r="E93" s="110"/>
    </row>
    <row r="94" spans="1:5" ht="18.75" x14ac:dyDescent="0.2">
      <c r="A94" s="72" t="s">
        <v>158</v>
      </c>
      <c r="B94" s="7" t="s">
        <v>73</v>
      </c>
      <c r="C94" s="146">
        <v>0</v>
      </c>
      <c r="D94" s="146">
        <v>0.39</v>
      </c>
      <c r="E94" s="110"/>
    </row>
    <row r="95" spans="1:5" ht="37.5" x14ac:dyDescent="0.2">
      <c r="A95" s="63" t="s">
        <v>4</v>
      </c>
      <c r="B95" s="7" t="s">
        <v>73</v>
      </c>
      <c r="C95" s="146">
        <v>0.5</v>
      </c>
      <c r="D95" s="146">
        <v>0.03</v>
      </c>
      <c r="E95" s="110"/>
    </row>
    <row r="96" spans="1:5" ht="56.25" x14ac:dyDescent="0.2">
      <c r="A96" s="63" t="s">
        <v>5</v>
      </c>
      <c r="B96" s="7" t="s">
        <v>73</v>
      </c>
      <c r="C96" s="146">
        <v>1.44</v>
      </c>
      <c r="D96" s="146">
        <v>0.03</v>
      </c>
      <c r="E96" s="110"/>
    </row>
    <row r="97" spans="1:5" ht="18.75" x14ac:dyDescent="0.2">
      <c r="A97" s="72" t="s">
        <v>48</v>
      </c>
      <c r="B97" s="7" t="s">
        <v>73</v>
      </c>
      <c r="C97" s="146">
        <v>5.75</v>
      </c>
      <c r="D97" s="146">
        <v>0.27</v>
      </c>
      <c r="E97" s="110"/>
    </row>
    <row r="98" spans="1:5" ht="37.5" x14ac:dyDescent="0.2">
      <c r="A98" s="24" t="s">
        <v>6</v>
      </c>
      <c r="B98" s="6" t="s">
        <v>73</v>
      </c>
      <c r="C98" s="146">
        <v>7.52</v>
      </c>
      <c r="D98" s="146">
        <v>3.1</v>
      </c>
      <c r="E98" s="110"/>
    </row>
    <row r="99" spans="1:5" ht="18.75" x14ac:dyDescent="0.2">
      <c r="A99" s="24" t="s">
        <v>47</v>
      </c>
      <c r="B99" s="6" t="s">
        <v>73</v>
      </c>
      <c r="C99" s="150">
        <v>1.32</v>
      </c>
      <c r="D99" s="150">
        <v>0.03</v>
      </c>
      <c r="E99" s="110"/>
    </row>
    <row r="100" spans="1:5" ht="18.75" x14ac:dyDescent="0.2">
      <c r="A100" s="24" t="s">
        <v>49</v>
      </c>
      <c r="B100" s="6" t="s">
        <v>73</v>
      </c>
      <c r="C100" s="150">
        <v>0</v>
      </c>
      <c r="D100" s="150">
        <v>0</v>
      </c>
      <c r="E100" s="110"/>
    </row>
    <row r="101" spans="1:5" ht="18.75" x14ac:dyDescent="0.2">
      <c r="A101" s="72" t="s">
        <v>162</v>
      </c>
      <c r="B101" s="6" t="s">
        <v>73</v>
      </c>
      <c r="C101" s="150">
        <v>0</v>
      </c>
      <c r="D101" s="150">
        <v>0.7</v>
      </c>
      <c r="E101" s="110"/>
    </row>
    <row r="102" spans="1:5" ht="75" x14ac:dyDescent="0.2">
      <c r="A102" s="167" t="s">
        <v>174</v>
      </c>
      <c r="B102" s="21" t="s">
        <v>73</v>
      </c>
      <c r="C102" s="150">
        <v>1.68</v>
      </c>
      <c r="D102" s="150">
        <v>7.16</v>
      </c>
      <c r="E102" s="110"/>
    </row>
    <row r="103" spans="1:5" ht="18.75" x14ac:dyDescent="0.2">
      <c r="A103" s="225" t="s">
        <v>117</v>
      </c>
      <c r="B103" s="226"/>
      <c r="C103" s="226"/>
      <c r="D103" s="226"/>
      <c r="E103" s="227"/>
    </row>
    <row r="104" spans="1:5" ht="19.5" x14ac:dyDescent="0.2">
      <c r="A104" s="9" t="s">
        <v>120</v>
      </c>
      <c r="B104" s="7" t="s">
        <v>119</v>
      </c>
      <c r="C104" s="117">
        <v>2.3513000000000002</v>
      </c>
      <c r="D104" s="117">
        <v>2.36</v>
      </c>
      <c r="E104" s="109">
        <f>C104/D104*100</f>
        <v>99.631355932203405</v>
      </c>
    </row>
    <row r="105" spans="1:5" ht="19.5" x14ac:dyDescent="0.2">
      <c r="A105" s="3" t="s">
        <v>121</v>
      </c>
      <c r="B105" s="27"/>
      <c r="C105" s="153"/>
      <c r="D105" s="152"/>
      <c r="E105" s="109"/>
    </row>
    <row r="106" spans="1:5" ht="37.5" x14ac:dyDescent="0.2">
      <c r="A106" s="63" t="s">
        <v>202</v>
      </c>
      <c r="B106" s="6" t="s">
        <v>119</v>
      </c>
      <c r="C106" s="117">
        <v>0.13600000000000001</v>
      </c>
      <c r="D106" s="117">
        <v>0.17</v>
      </c>
      <c r="E106" s="109">
        <f t="shared" ref="E106:E127" si="2">C106/D106*100</f>
        <v>80</v>
      </c>
    </row>
    <row r="107" spans="1:5" ht="37.5" x14ac:dyDescent="0.2">
      <c r="A107" s="63" t="s">
        <v>22</v>
      </c>
      <c r="B107" s="6" t="s">
        <v>119</v>
      </c>
      <c r="C107" s="117">
        <v>0.13600000000000001</v>
      </c>
      <c r="D107" s="117">
        <v>0.17</v>
      </c>
      <c r="E107" s="109">
        <f>C107/D107*100</f>
        <v>80</v>
      </c>
    </row>
    <row r="108" spans="1:5" ht="18.75" x14ac:dyDescent="0.2">
      <c r="A108" s="63" t="s">
        <v>2</v>
      </c>
      <c r="B108" s="7" t="s">
        <v>119</v>
      </c>
      <c r="C108" s="124"/>
      <c r="D108" s="124"/>
      <c r="E108" s="109"/>
    </row>
    <row r="109" spans="1:5" ht="18.75" x14ac:dyDescent="0.2">
      <c r="A109" s="24" t="s">
        <v>3</v>
      </c>
      <c r="B109" s="7" t="s">
        <v>119</v>
      </c>
      <c r="C109" s="124"/>
      <c r="D109" s="124"/>
      <c r="E109" s="109"/>
    </row>
    <row r="110" spans="1:5" ht="18.75" x14ac:dyDescent="0.2">
      <c r="A110" s="72" t="s">
        <v>157</v>
      </c>
      <c r="B110" s="7" t="s">
        <v>119</v>
      </c>
      <c r="C110" s="124"/>
      <c r="D110" s="124"/>
      <c r="E110" s="109"/>
    </row>
    <row r="111" spans="1:5" ht="18.75" x14ac:dyDescent="0.2">
      <c r="A111" s="72" t="s">
        <v>158</v>
      </c>
      <c r="B111" s="7" t="s">
        <v>119</v>
      </c>
      <c r="C111" s="124">
        <v>0.253</v>
      </c>
      <c r="D111" s="124">
        <v>0.25800000000000001</v>
      </c>
      <c r="E111" s="109">
        <f t="shared" si="2"/>
        <v>98.062015503875969</v>
      </c>
    </row>
    <row r="112" spans="1:5" ht="37.5" x14ac:dyDescent="0.2">
      <c r="A112" s="63" t="s">
        <v>4</v>
      </c>
      <c r="B112" s="7" t="s">
        <v>119</v>
      </c>
      <c r="C112" s="153">
        <v>4.4999999999999998E-2</v>
      </c>
      <c r="D112" s="153">
        <v>0.05</v>
      </c>
      <c r="E112" s="109">
        <f t="shared" si="2"/>
        <v>89.999999999999986</v>
      </c>
    </row>
    <row r="113" spans="1:5" ht="56.25" x14ac:dyDescent="0.2">
      <c r="A113" s="63" t="s">
        <v>5</v>
      </c>
      <c r="B113" s="7" t="s">
        <v>119</v>
      </c>
      <c r="C113" s="153"/>
      <c r="D113" s="153"/>
      <c r="E113" s="109"/>
    </row>
    <row r="114" spans="1:5" ht="18.75" x14ac:dyDescent="0.2">
      <c r="A114" s="72" t="s">
        <v>48</v>
      </c>
      <c r="B114" s="7" t="s">
        <v>119</v>
      </c>
      <c r="C114" s="153"/>
      <c r="D114" s="153"/>
      <c r="E114" s="109"/>
    </row>
    <row r="115" spans="1:5" ht="37.5" x14ac:dyDescent="0.2">
      <c r="A115" s="24" t="s">
        <v>6</v>
      </c>
      <c r="B115" s="7" t="s">
        <v>119</v>
      </c>
      <c r="C115" s="153">
        <v>0</v>
      </c>
      <c r="D115" s="153">
        <v>0.18</v>
      </c>
      <c r="E115" s="109">
        <f t="shared" si="2"/>
        <v>0</v>
      </c>
    </row>
    <row r="116" spans="1:5" ht="18.75" x14ac:dyDescent="0.2">
      <c r="A116" s="24" t="s">
        <v>47</v>
      </c>
      <c r="B116" s="7" t="s">
        <v>119</v>
      </c>
      <c r="C116" s="153">
        <v>0</v>
      </c>
      <c r="D116" s="153">
        <v>3.1E-2</v>
      </c>
      <c r="E116" s="109">
        <f t="shared" si="2"/>
        <v>0</v>
      </c>
    </row>
    <row r="117" spans="1:5" ht="18.75" x14ac:dyDescent="0.2">
      <c r="A117" s="24" t="s">
        <v>49</v>
      </c>
      <c r="B117" s="7" t="s">
        <v>119</v>
      </c>
      <c r="C117" s="153"/>
      <c r="D117" s="153"/>
      <c r="E117" s="109"/>
    </row>
    <row r="118" spans="1:5" ht="37.5" x14ac:dyDescent="0.2">
      <c r="A118" s="24" t="s">
        <v>156</v>
      </c>
      <c r="B118" s="7" t="s">
        <v>119</v>
      </c>
      <c r="C118" s="153">
        <v>0.31480999999999998</v>
      </c>
      <c r="D118" s="153">
        <v>0.3</v>
      </c>
      <c r="E118" s="109">
        <f t="shared" si="2"/>
        <v>104.93666666666665</v>
      </c>
    </row>
    <row r="119" spans="1:5" ht="18.75" x14ac:dyDescent="0.3">
      <c r="A119" s="8" t="s">
        <v>159</v>
      </c>
      <c r="B119" s="7" t="s">
        <v>119</v>
      </c>
      <c r="C119" s="153">
        <v>0.99080000000000001</v>
      </c>
      <c r="D119" s="153">
        <v>1</v>
      </c>
      <c r="E119" s="109">
        <f t="shared" si="2"/>
        <v>99.08</v>
      </c>
    </row>
    <row r="120" spans="1:5" ht="18.75" x14ac:dyDescent="0.3">
      <c r="A120" s="8" t="s">
        <v>160</v>
      </c>
      <c r="B120" s="7" t="s">
        <v>119</v>
      </c>
      <c r="C120" s="153">
        <v>0.99080000000000001</v>
      </c>
      <c r="D120" s="153">
        <v>0.35139999999999999</v>
      </c>
      <c r="E120" s="109">
        <f t="shared" si="2"/>
        <v>281.95788275469556</v>
      </c>
    </row>
    <row r="121" spans="1:5" ht="18.75" x14ac:dyDescent="0.3">
      <c r="A121" s="8" t="s">
        <v>162</v>
      </c>
      <c r="B121" s="6" t="s">
        <v>119</v>
      </c>
      <c r="C121" s="153">
        <v>0.03</v>
      </c>
      <c r="D121" s="153">
        <v>0.03</v>
      </c>
      <c r="E121" s="109">
        <f t="shared" si="2"/>
        <v>100</v>
      </c>
    </row>
    <row r="122" spans="1:5" ht="75" x14ac:dyDescent="0.3">
      <c r="A122" s="48" t="s">
        <v>172</v>
      </c>
      <c r="B122" s="6" t="s">
        <v>119</v>
      </c>
      <c r="C122" s="153">
        <f>C124</f>
        <v>8.72E-2</v>
      </c>
      <c r="D122" s="153">
        <f>D124</f>
        <v>8.0799999999999997E-2</v>
      </c>
      <c r="E122" s="109">
        <f t="shared" si="2"/>
        <v>107.92079207920793</v>
      </c>
    </row>
    <row r="123" spans="1:5" ht="18.75" x14ac:dyDescent="0.3">
      <c r="A123" s="49" t="s">
        <v>161</v>
      </c>
      <c r="B123" s="27"/>
      <c r="C123" s="152"/>
      <c r="D123" s="152"/>
      <c r="E123" s="109"/>
    </row>
    <row r="124" spans="1:5" ht="37.5" x14ac:dyDescent="0.2">
      <c r="A124" s="24" t="s">
        <v>204</v>
      </c>
      <c r="B124" s="7" t="s">
        <v>119</v>
      </c>
      <c r="C124" s="153">
        <v>8.72E-2</v>
      </c>
      <c r="D124" s="153">
        <v>8.0799999999999997E-2</v>
      </c>
      <c r="E124" s="109">
        <f t="shared" si="2"/>
        <v>107.92079207920793</v>
      </c>
    </row>
    <row r="125" spans="1:5" ht="18.75" x14ac:dyDescent="0.3">
      <c r="A125" s="8" t="s">
        <v>50</v>
      </c>
      <c r="B125" s="7" t="s">
        <v>119</v>
      </c>
      <c r="C125" s="153"/>
      <c r="D125" s="153"/>
      <c r="E125" s="109"/>
    </row>
    <row r="126" spans="1:5" ht="18.75" x14ac:dyDescent="0.3">
      <c r="A126" s="50" t="s">
        <v>183</v>
      </c>
      <c r="B126" s="7" t="s">
        <v>119</v>
      </c>
      <c r="C126" s="152"/>
      <c r="D126" s="152"/>
      <c r="E126" s="109"/>
    </row>
    <row r="127" spans="1:5" ht="18.75" x14ac:dyDescent="0.3">
      <c r="A127" s="8" t="s">
        <v>163</v>
      </c>
      <c r="B127" s="6" t="s">
        <v>99</v>
      </c>
      <c r="C127" s="153">
        <f>C118</f>
        <v>0.31480999999999998</v>
      </c>
      <c r="D127" s="153">
        <f>D118</f>
        <v>0.3</v>
      </c>
      <c r="E127" s="109">
        <f t="shared" si="2"/>
        <v>104.93666666666665</v>
      </c>
    </row>
    <row r="128" spans="1:5" ht="39" x14ac:dyDescent="0.2">
      <c r="A128" s="71" t="s">
        <v>122</v>
      </c>
      <c r="B128" s="6" t="s">
        <v>73</v>
      </c>
      <c r="C128" s="124">
        <v>1</v>
      </c>
      <c r="D128" s="124">
        <v>1.7</v>
      </c>
      <c r="E128" s="128"/>
    </row>
    <row r="129" spans="1:5" ht="19.5" x14ac:dyDescent="0.2">
      <c r="A129" s="9" t="s">
        <v>123</v>
      </c>
      <c r="B129" s="7" t="s">
        <v>77</v>
      </c>
      <c r="C129" s="177">
        <v>33325.199999999997</v>
      </c>
      <c r="D129" s="124">
        <v>34227.1</v>
      </c>
      <c r="E129" s="109"/>
    </row>
    <row r="130" spans="1:5" ht="39" x14ac:dyDescent="0.2">
      <c r="A130" s="9" t="s">
        <v>124</v>
      </c>
      <c r="B130" s="27" t="s">
        <v>77</v>
      </c>
      <c r="C130" s="197">
        <v>50763</v>
      </c>
      <c r="D130" s="197">
        <v>41637.800000000003</v>
      </c>
      <c r="E130" s="176">
        <f t="shared" ref="E130:E147" si="3">C130/D130*100</f>
        <v>121.91566317144517</v>
      </c>
    </row>
    <row r="131" spans="1:5" ht="19.5" x14ac:dyDescent="0.2">
      <c r="A131" s="3" t="s">
        <v>121</v>
      </c>
      <c r="B131" s="195"/>
      <c r="C131" s="214"/>
      <c r="D131" s="196"/>
      <c r="E131" s="109"/>
    </row>
    <row r="132" spans="1:5" ht="37.5" x14ac:dyDescent="0.2">
      <c r="A132" s="63" t="s">
        <v>1</v>
      </c>
      <c r="B132" s="6" t="s">
        <v>77</v>
      </c>
      <c r="C132" s="198">
        <v>44613.2</v>
      </c>
      <c r="D132" s="198">
        <v>35433.1</v>
      </c>
      <c r="E132" s="109">
        <f t="shared" si="3"/>
        <v>125.90826091987435</v>
      </c>
    </row>
    <row r="133" spans="1:5" ht="37.5" x14ac:dyDescent="0.2">
      <c r="A133" s="63" t="s">
        <v>22</v>
      </c>
      <c r="B133" s="6" t="s">
        <v>77</v>
      </c>
      <c r="C133" s="198">
        <v>44105.8</v>
      </c>
      <c r="D133" s="198">
        <v>36714.5</v>
      </c>
      <c r="E133" s="109">
        <f t="shared" si="3"/>
        <v>120.13182802435006</v>
      </c>
    </row>
    <row r="134" spans="1:5" ht="18.75" x14ac:dyDescent="0.2">
      <c r="A134" s="63" t="s">
        <v>2</v>
      </c>
      <c r="B134" s="7" t="s">
        <v>77</v>
      </c>
      <c r="C134" s="177">
        <v>48366.3</v>
      </c>
      <c r="D134" s="177">
        <v>25771</v>
      </c>
      <c r="E134" s="109">
        <f t="shared" si="3"/>
        <v>187.67723410034534</v>
      </c>
    </row>
    <row r="135" spans="1:5" ht="18.75" x14ac:dyDescent="0.2">
      <c r="A135" s="24" t="s">
        <v>3</v>
      </c>
      <c r="B135" s="7" t="s">
        <v>77</v>
      </c>
      <c r="C135" s="124"/>
      <c r="D135" s="177"/>
      <c r="E135" s="109"/>
    </row>
    <row r="136" spans="1:5" ht="18.75" x14ac:dyDescent="0.2">
      <c r="A136" s="72" t="s">
        <v>157</v>
      </c>
      <c r="B136" s="7" t="s">
        <v>77</v>
      </c>
      <c r="C136" s="177">
        <v>63059.7</v>
      </c>
      <c r="D136" s="177">
        <v>60642.7</v>
      </c>
      <c r="E136" s="109">
        <f t="shared" si="3"/>
        <v>103.9856404810472</v>
      </c>
    </row>
    <row r="137" spans="1:5" ht="18.75" x14ac:dyDescent="0.2">
      <c r="A137" s="72" t="s">
        <v>158</v>
      </c>
      <c r="B137" s="7" t="s">
        <v>77</v>
      </c>
      <c r="C137" s="177">
        <v>71993.7</v>
      </c>
      <c r="D137" s="177">
        <v>53373</v>
      </c>
      <c r="E137" s="109">
        <f t="shared" si="3"/>
        <v>134.88786465066607</v>
      </c>
    </row>
    <row r="138" spans="1:5" ht="37.5" x14ac:dyDescent="0.2">
      <c r="A138" s="63" t="s">
        <v>4</v>
      </c>
      <c r="B138" s="7" t="s">
        <v>77</v>
      </c>
      <c r="C138" s="177">
        <v>70900.7</v>
      </c>
      <c r="D138" s="177">
        <v>54063.3</v>
      </c>
      <c r="E138" s="109">
        <f t="shared" si="3"/>
        <v>131.14386284226083</v>
      </c>
    </row>
    <row r="139" spans="1:5" ht="56.25" x14ac:dyDescent="0.2">
      <c r="A139" s="63" t="s">
        <v>5</v>
      </c>
      <c r="B139" s="7" t="s">
        <v>77</v>
      </c>
      <c r="C139" s="124"/>
      <c r="D139" s="177"/>
      <c r="E139" s="109"/>
    </row>
    <row r="140" spans="1:5" ht="18.75" x14ac:dyDescent="0.2">
      <c r="A140" s="72" t="s">
        <v>48</v>
      </c>
      <c r="B140" s="7" t="s">
        <v>77</v>
      </c>
      <c r="C140" s="124"/>
      <c r="D140" s="177"/>
      <c r="E140" s="109"/>
    </row>
    <row r="141" spans="1:5" ht="37.5" x14ac:dyDescent="0.2">
      <c r="A141" s="24" t="s">
        <v>6</v>
      </c>
      <c r="B141" s="7" t="s">
        <v>77</v>
      </c>
      <c r="C141" s="177">
        <v>36766.300000000003</v>
      </c>
      <c r="D141" s="177">
        <v>35727.5</v>
      </c>
      <c r="E141" s="109">
        <f t="shared" si="3"/>
        <v>102.90756420124553</v>
      </c>
    </row>
    <row r="142" spans="1:5" ht="18.75" x14ac:dyDescent="0.2">
      <c r="A142" s="24" t="s">
        <v>47</v>
      </c>
      <c r="B142" s="7" t="s">
        <v>77</v>
      </c>
      <c r="C142" s="177">
        <v>33138.6</v>
      </c>
      <c r="D142" s="177">
        <v>30189.1</v>
      </c>
      <c r="E142" s="109">
        <f t="shared" si="3"/>
        <v>109.77008257947405</v>
      </c>
    </row>
    <row r="143" spans="1:5" ht="18.75" x14ac:dyDescent="0.2">
      <c r="A143" s="24" t="s">
        <v>49</v>
      </c>
      <c r="B143" s="7" t="s">
        <v>77</v>
      </c>
      <c r="C143" s="177">
        <v>47424.4</v>
      </c>
      <c r="D143" s="177">
        <v>37673.800000000003</v>
      </c>
      <c r="E143" s="109">
        <f t="shared" si="3"/>
        <v>125.88164719247858</v>
      </c>
    </row>
    <row r="144" spans="1:5" ht="37.5" x14ac:dyDescent="0.2">
      <c r="A144" s="24" t="s">
        <v>156</v>
      </c>
      <c r="B144" s="7" t="s">
        <v>77</v>
      </c>
      <c r="C144" s="177">
        <v>62788.9</v>
      </c>
      <c r="D144" s="177">
        <v>51207.1</v>
      </c>
      <c r="E144" s="109">
        <f t="shared" si="3"/>
        <v>122.61756670461715</v>
      </c>
    </row>
    <row r="145" spans="1:5" ht="18.75" x14ac:dyDescent="0.3">
      <c r="A145" s="8" t="s">
        <v>159</v>
      </c>
      <c r="B145" s="7" t="s">
        <v>77</v>
      </c>
      <c r="C145" s="177">
        <v>41476.699999999997</v>
      </c>
      <c r="D145" s="177">
        <v>35465.5</v>
      </c>
      <c r="E145" s="109">
        <f t="shared" si="3"/>
        <v>116.94942972748163</v>
      </c>
    </row>
    <row r="146" spans="1:5" ht="18.75" x14ac:dyDescent="0.3">
      <c r="A146" s="8" t="s">
        <v>160</v>
      </c>
      <c r="B146" s="7" t="s">
        <v>77</v>
      </c>
      <c r="C146" s="177">
        <v>46721</v>
      </c>
      <c r="D146" s="177">
        <v>42435</v>
      </c>
      <c r="E146" s="109">
        <f t="shared" si="3"/>
        <v>110.10015317544479</v>
      </c>
    </row>
    <row r="147" spans="1:5" ht="18.75" x14ac:dyDescent="0.3">
      <c r="A147" s="8" t="s">
        <v>162</v>
      </c>
      <c r="B147" s="7" t="s">
        <v>77</v>
      </c>
      <c r="C147" s="177">
        <v>45231.6</v>
      </c>
      <c r="D147" s="177">
        <v>33594.1</v>
      </c>
      <c r="E147" s="109">
        <f t="shared" si="3"/>
        <v>134.64149954902794</v>
      </c>
    </row>
    <row r="148" spans="1:5" ht="75" x14ac:dyDescent="0.3">
      <c r="A148" s="48" t="s">
        <v>172</v>
      </c>
      <c r="B148" s="7" t="s">
        <v>77</v>
      </c>
      <c r="C148" s="154"/>
      <c r="D148" s="177"/>
      <c r="E148" s="106"/>
    </row>
    <row r="149" spans="1:5" ht="18.75" x14ac:dyDescent="0.3">
      <c r="A149" s="49" t="s">
        <v>161</v>
      </c>
      <c r="B149" s="7" t="s">
        <v>77</v>
      </c>
      <c r="C149" s="154"/>
      <c r="D149" s="177"/>
      <c r="E149" s="106"/>
    </row>
    <row r="150" spans="1:5" ht="37.5" x14ac:dyDescent="0.2">
      <c r="A150" s="24" t="s">
        <v>204</v>
      </c>
      <c r="B150" s="7" t="s">
        <v>77</v>
      </c>
      <c r="C150" s="177">
        <v>63074.9</v>
      </c>
      <c r="D150" s="177">
        <v>52876.4</v>
      </c>
      <c r="E150" s="109">
        <f t="shared" ref="E150:E158" si="4">C150/D150*100</f>
        <v>119.28743257861731</v>
      </c>
    </row>
    <row r="151" spans="1:5" ht="18.75" x14ac:dyDescent="0.3">
      <c r="A151" s="8" t="s">
        <v>50</v>
      </c>
      <c r="B151" s="7" t="s">
        <v>77</v>
      </c>
      <c r="C151" s="124"/>
      <c r="D151" s="177"/>
      <c r="E151" s="109"/>
    </row>
    <row r="152" spans="1:5" ht="18.75" x14ac:dyDescent="0.3">
      <c r="A152" s="50" t="s">
        <v>183</v>
      </c>
      <c r="B152" s="7" t="s">
        <v>77</v>
      </c>
      <c r="C152" s="154"/>
      <c r="D152" s="177"/>
      <c r="E152" s="106"/>
    </row>
    <row r="153" spans="1:5" ht="18.75" x14ac:dyDescent="0.3">
      <c r="A153" s="8" t="s">
        <v>163</v>
      </c>
      <c r="B153" s="7" t="s">
        <v>77</v>
      </c>
      <c r="C153" s="177">
        <f>C144</f>
        <v>62788.9</v>
      </c>
      <c r="D153" s="177">
        <f>D144</f>
        <v>51207.1</v>
      </c>
      <c r="E153" s="109">
        <f t="shared" si="4"/>
        <v>122.61756670461715</v>
      </c>
    </row>
    <row r="154" spans="1:5" ht="19.5" x14ac:dyDescent="0.35">
      <c r="A154" s="26" t="s">
        <v>125</v>
      </c>
      <c r="B154" s="7" t="s">
        <v>67</v>
      </c>
      <c r="C154" s="124">
        <v>1.2762</v>
      </c>
      <c r="D154" s="124">
        <v>1.5920000000000001</v>
      </c>
      <c r="E154" s="109">
        <f t="shared" si="4"/>
        <v>80.163316582914561</v>
      </c>
    </row>
    <row r="155" spans="1:5" ht="19.5" x14ac:dyDescent="0.35">
      <c r="A155" s="28" t="s">
        <v>126</v>
      </c>
      <c r="B155" s="7" t="s">
        <v>67</v>
      </c>
      <c r="C155" s="124">
        <v>716.15480000000002</v>
      </c>
      <c r="D155" s="124">
        <v>589.76</v>
      </c>
      <c r="E155" s="109">
        <f t="shared" si="4"/>
        <v>121.43156538252849</v>
      </c>
    </row>
    <row r="156" spans="1:5" ht="39" x14ac:dyDescent="0.2">
      <c r="A156" s="11" t="s">
        <v>175</v>
      </c>
      <c r="B156" s="7" t="s">
        <v>77</v>
      </c>
      <c r="C156" s="177">
        <v>15238</v>
      </c>
      <c r="D156" s="177">
        <v>14754</v>
      </c>
      <c r="E156" s="109">
        <f>C156/D156*100</f>
        <v>103.28046631421988</v>
      </c>
    </row>
    <row r="157" spans="1:5" ht="58.5" x14ac:dyDescent="0.2">
      <c r="A157" s="9" t="s">
        <v>127</v>
      </c>
      <c r="B157" s="7" t="s">
        <v>128</v>
      </c>
      <c r="C157" s="146">
        <f>C129/C156</f>
        <v>2.1869799186244911</v>
      </c>
      <c r="D157" s="146">
        <f>D129/D156</f>
        <v>2.3198522434594007</v>
      </c>
      <c r="E157" s="164"/>
    </row>
    <row r="158" spans="1:5" ht="39" x14ac:dyDescent="0.2">
      <c r="A158" s="9" t="s">
        <v>129</v>
      </c>
      <c r="B158" s="7" t="s">
        <v>99</v>
      </c>
      <c r="C158" s="124">
        <v>4.34</v>
      </c>
      <c r="D158" s="124">
        <v>5.53</v>
      </c>
      <c r="E158" s="109">
        <f t="shared" si="4"/>
        <v>78.48101265822784</v>
      </c>
    </row>
    <row r="159" spans="1:5" ht="39" x14ac:dyDescent="0.2">
      <c r="A159" s="9" t="s">
        <v>130</v>
      </c>
      <c r="B159" s="7" t="s">
        <v>73</v>
      </c>
      <c r="C159" s="124">
        <v>27.86</v>
      </c>
      <c r="D159" s="124">
        <f>D158*1000/15529</f>
        <v>0.35610792710412775</v>
      </c>
      <c r="E159" s="107"/>
    </row>
    <row r="160" spans="1:5" ht="19.5" x14ac:dyDescent="0.2">
      <c r="A160" s="9" t="s">
        <v>131</v>
      </c>
      <c r="B160" s="21" t="s">
        <v>133</v>
      </c>
      <c r="C160" s="124">
        <v>0</v>
      </c>
      <c r="D160" s="124">
        <v>0</v>
      </c>
      <c r="E160" s="109">
        <v>0</v>
      </c>
    </row>
    <row r="161" spans="1:5" ht="18.75" x14ac:dyDescent="0.2">
      <c r="A161" s="29" t="s">
        <v>132</v>
      </c>
      <c r="B161" s="21" t="s">
        <v>133</v>
      </c>
      <c r="C161" s="151">
        <v>0</v>
      </c>
      <c r="D161" s="151">
        <v>0</v>
      </c>
      <c r="E161" s="119">
        <v>0</v>
      </c>
    </row>
    <row r="162" spans="1:5" ht="18.75" x14ac:dyDescent="0.2">
      <c r="A162" s="51"/>
      <c r="B162" s="52"/>
      <c r="C162" s="53"/>
      <c r="D162" s="53"/>
      <c r="E162" s="54"/>
    </row>
    <row r="163" spans="1:5" ht="39.75" customHeight="1" x14ac:dyDescent="0.2">
      <c r="A163" s="224" t="s">
        <v>184</v>
      </c>
      <c r="B163" s="224"/>
      <c r="C163" s="224"/>
      <c r="D163" s="224"/>
      <c r="E163" s="224"/>
    </row>
    <row r="164" spans="1:5" ht="15.75" x14ac:dyDescent="0.2">
      <c r="A164" s="30"/>
      <c r="B164" s="31"/>
      <c r="C164" s="32"/>
      <c r="D164" s="32"/>
      <c r="E164" s="33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8" type="noConversion"/>
  <printOptions horizontalCentered="1"/>
  <pageMargins left="0.78740157480314965" right="0.19685039370078741" top="0.19685039370078741" bottom="0.19685039370078741" header="0" footer="0"/>
  <pageSetup paperSize="9" scale="59" fitToHeight="4" orientation="portrait" horizontalDpi="300" verticalDpi="300" r:id="rId1"/>
  <headerFooter alignWithMargins="0"/>
  <rowBreaks count="3" manualBreakCount="3">
    <brk id="44" max="4" man="1"/>
    <brk id="96" max="4" man="1"/>
    <brk id="1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view="pageBreakPreview" zoomScaleNormal="75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K10" sqref="K10"/>
    </sheetView>
  </sheetViews>
  <sheetFormatPr defaultColWidth="9.140625" defaultRowHeight="15.75" x14ac:dyDescent="0.25"/>
  <cols>
    <col min="1" max="1" width="3.140625" style="74" customWidth="1"/>
    <col min="2" max="2" width="3.28515625" style="74" customWidth="1"/>
    <col min="3" max="3" width="9.140625" style="74"/>
    <col min="4" max="4" width="26.28515625" style="74" customWidth="1"/>
    <col min="5" max="5" width="15.7109375" style="75" customWidth="1"/>
    <col min="6" max="6" width="11" style="75" customWidth="1"/>
    <col min="7" max="7" width="15.5703125" style="75" customWidth="1"/>
    <col min="8" max="8" width="11.85546875" style="75" customWidth="1"/>
    <col min="9" max="9" width="18" style="75" customWidth="1"/>
    <col min="10" max="10" width="11.42578125" style="75" customWidth="1"/>
    <col min="11" max="11" width="13.28515625" style="75" customWidth="1"/>
    <col min="12" max="16384" width="9.140625" style="75"/>
  </cols>
  <sheetData>
    <row r="1" spans="1:22" hidden="1" x14ac:dyDescent="0.25">
      <c r="F1" s="232" t="s">
        <v>134</v>
      </c>
      <c r="G1" s="232"/>
      <c r="H1" s="232"/>
      <c r="I1" s="232"/>
      <c r="J1" s="232"/>
      <c r="K1" s="232"/>
    </row>
    <row r="2" spans="1:22" hidden="1" x14ac:dyDescent="0.25"/>
    <row r="3" spans="1:22" ht="20.25" x14ac:dyDescent="0.25">
      <c r="A3" s="233" t="s">
        <v>165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ht="22.15" customHeight="1" x14ac:dyDescent="0.25">
      <c r="A4" s="234" t="s">
        <v>249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2" x14ac:dyDescent="0.25">
      <c r="A5" s="77"/>
      <c r="B5" s="77"/>
      <c r="C5" s="77"/>
      <c r="D5" s="77"/>
      <c r="E5" s="76"/>
      <c r="F5" s="76"/>
      <c r="G5" s="76"/>
      <c r="H5" s="78"/>
      <c r="I5" s="76"/>
      <c r="J5" s="235" t="s">
        <v>166</v>
      </c>
      <c r="K5" s="235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s="99" customFormat="1" ht="96" customHeight="1" x14ac:dyDescent="0.25">
      <c r="A6" s="246"/>
      <c r="B6" s="246"/>
      <c r="C6" s="246"/>
      <c r="D6" s="246"/>
      <c r="E6" s="97" t="s">
        <v>135</v>
      </c>
      <c r="F6" s="97" t="s">
        <v>136</v>
      </c>
      <c r="G6" s="97" t="s">
        <v>137</v>
      </c>
      <c r="H6" s="97" t="s">
        <v>138</v>
      </c>
      <c r="I6" s="97" t="s">
        <v>139</v>
      </c>
      <c r="J6" s="97" t="s">
        <v>126</v>
      </c>
      <c r="K6" s="97" t="s">
        <v>125</v>
      </c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2" ht="48" customHeight="1" x14ac:dyDescent="0.25">
      <c r="A7" s="236" t="s">
        <v>20</v>
      </c>
      <c r="B7" s="237"/>
      <c r="C7" s="237"/>
      <c r="D7" s="238"/>
      <c r="E7" s="201">
        <f>E8</f>
        <v>130.26</v>
      </c>
      <c r="F7" s="201">
        <f t="shared" ref="F7:K7" si="0">F8</f>
        <v>130.10999999999999</v>
      </c>
      <c r="G7" s="201">
        <f t="shared" si="0"/>
        <v>123.91800000000001</v>
      </c>
      <c r="H7" s="201">
        <f t="shared" si="0"/>
        <v>0.19</v>
      </c>
      <c r="I7" s="201">
        <f t="shared" si="0"/>
        <v>166</v>
      </c>
      <c r="J7" s="201">
        <f t="shared" si="0"/>
        <v>44.572000000000003</v>
      </c>
      <c r="K7" s="201">
        <f t="shared" si="0"/>
        <v>0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</row>
    <row r="8" spans="1:22" ht="48.75" customHeight="1" x14ac:dyDescent="0.25">
      <c r="A8" s="252" t="s">
        <v>19</v>
      </c>
      <c r="B8" s="253"/>
      <c r="C8" s="253"/>
      <c r="D8" s="254"/>
      <c r="E8" s="217">
        <f t="shared" ref="E8:K8" si="1">E10+E11</f>
        <v>130.26</v>
      </c>
      <c r="F8" s="217">
        <f t="shared" si="1"/>
        <v>130.10999999999999</v>
      </c>
      <c r="G8" s="217">
        <f t="shared" si="1"/>
        <v>123.91800000000001</v>
      </c>
      <c r="H8" s="217">
        <f t="shared" si="1"/>
        <v>0.19</v>
      </c>
      <c r="I8" s="217">
        <f t="shared" si="1"/>
        <v>166</v>
      </c>
      <c r="J8" s="217">
        <f t="shared" si="1"/>
        <v>44.572000000000003</v>
      </c>
      <c r="K8" s="217">
        <f t="shared" si="1"/>
        <v>0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2" ht="15" customHeight="1" x14ac:dyDescent="0.25">
      <c r="A9" s="172"/>
      <c r="B9" s="255" t="s">
        <v>140</v>
      </c>
      <c r="C9" s="255"/>
      <c r="D9" s="256"/>
      <c r="E9" s="188"/>
      <c r="F9" s="188"/>
      <c r="G9" s="188"/>
      <c r="H9" s="188"/>
      <c r="I9" s="188"/>
      <c r="J9" s="188"/>
      <c r="K9" s="188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</row>
    <row r="10" spans="1:22" x14ac:dyDescent="0.25">
      <c r="A10" s="171"/>
      <c r="B10" s="250" t="s">
        <v>58</v>
      </c>
      <c r="C10" s="250"/>
      <c r="D10" s="251"/>
      <c r="E10" s="216">
        <v>128.95699999999999</v>
      </c>
      <c r="F10" s="216">
        <v>128.80699999999999</v>
      </c>
      <c r="G10" s="216">
        <v>122.80500000000001</v>
      </c>
      <c r="H10" s="216"/>
      <c r="I10" s="216">
        <v>159</v>
      </c>
      <c r="J10" s="216">
        <v>44.343000000000004</v>
      </c>
      <c r="K10" s="216">
        <v>0</v>
      </c>
      <c r="L10" s="76"/>
      <c r="M10" s="76"/>
      <c r="N10" s="170"/>
      <c r="O10" s="76"/>
      <c r="P10" s="76"/>
      <c r="Q10" s="76"/>
      <c r="R10" s="76"/>
      <c r="S10" s="76"/>
      <c r="T10" s="76"/>
      <c r="U10" s="76"/>
      <c r="V10" s="76"/>
    </row>
    <row r="11" spans="1:22" x14ac:dyDescent="0.25">
      <c r="A11" s="171"/>
      <c r="B11" s="250" t="s">
        <v>57</v>
      </c>
      <c r="C11" s="250"/>
      <c r="D11" s="251"/>
      <c r="E11" s="216">
        <v>1.3029999999999999</v>
      </c>
      <c r="F11" s="216">
        <v>1.3029999999999999</v>
      </c>
      <c r="G11" s="216">
        <v>1.113</v>
      </c>
      <c r="H11" s="216">
        <v>0.19</v>
      </c>
      <c r="I11" s="216">
        <v>7</v>
      </c>
      <c r="J11" s="216">
        <v>0.22900000000000001</v>
      </c>
      <c r="K11" s="216">
        <v>0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</row>
    <row r="12" spans="1:22" ht="31.5" customHeight="1" x14ac:dyDescent="0.25">
      <c r="A12" s="243" t="s">
        <v>185</v>
      </c>
      <c r="B12" s="244"/>
      <c r="C12" s="244"/>
      <c r="D12" s="245"/>
      <c r="E12" s="187">
        <f t="shared" ref="E12:K12" si="2">E17+E14</f>
        <v>4481.0661</v>
      </c>
      <c r="F12" s="187">
        <f t="shared" si="2"/>
        <v>4711.4801000000007</v>
      </c>
      <c r="G12" s="187">
        <f t="shared" si="2"/>
        <v>4088.9214000000002</v>
      </c>
      <c r="H12" s="187">
        <f t="shared" si="2"/>
        <v>370.27</v>
      </c>
      <c r="I12" s="187">
        <f t="shared" si="2"/>
        <v>282</v>
      </c>
      <c r="J12" s="187">
        <f t="shared" si="2"/>
        <v>111.46129999999999</v>
      </c>
      <c r="K12" s="187">
        <f t="shared" si="2"/>
        <v>3.6920000000000002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</row>
    <row r="13" spans="1:22" ht="15.75" customHeight="1" x14ac:dyDescent="0.25">
      <c r="A13" s="79"/>
      <c r="B13" s="241" t="s">
        <v>141</v>
      </c>
      <c r="C13" s="241"/>
      <c r="D13" s="242"/>
      <c r="E13" s="186"/>
      <c r="F13" s="186"/>
      <c r="G13" s="186"/>
      <c r="H13" s="186"/>
      <c r="I13" s="186"/>
      <c r="J13" s="186"/>
      <c r="K13" s="18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</row>
    <row r="14" spans="1:22" ht="30" customHeight="1" x14ac:dyDescent="0.25">
      <c r="A14" s="247" t="s">
        <v>186</v>
      </c>
      <c r="B14" s="248"/>
      <c r="C14" s="248"/>
      <c r="D14" s="249"/>
      <c r="E14" s="216">
        <f>E16</f>
        <v>1.0281</v>
      </c>
      <c r="F14" s="216">
        <f t="shared" ref="F14:K14" si="3">F16</f>
        <v>1.0281</v>
      </c>
      <c r="G14" s="216">
        <f t="shared" si="3"/>
        <v>3.1414</v>
      </c>
      <c r="H14" s="216">
        <f t="shared" si="3"/>
        <v>0</v>
      </c>
      <c r="I14" s="216">
        <f t="shared" si="3"/>
        <v>9</v>
      </c>
      <c r="J14" s="216">
        <f t="shared" si="3"/>
        <v>2.4773000000000001</v>
      </c>
      <c r="K14" s="216">
        <f t="shared" si="3"/>
        <v>0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</row>
    <row r="15" spans="1:22" x14ac:dyDescent="0.25">
      <c r="A15" s="184"/>
      <c r="B15" s="240" t="s">
        <v>140</v>
      </c>
      <c r="C15" s="240"/>
      <c r="D15" s="240"/>
      <c r="E15" s="188"/>
      <c r="F15" s="188"/>
      <c r="G15" s="188"/>
      <c r="H15" s="188"/>
      <c r="I15" s="188"/>
      <c r="J15" s="188"/>
      <c r="K15" s="188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</row>
    <row r="16" spans="1:22" x14ac:dyDescent="0.25">
      <c r="A16" s="184"/>
      <c r="B16" s="239" t="s">
        <v>211</v>
      </c>
      <c r="C16" s="239"/>
      <c r="D16" s="239"/>
      <c r="E16" s="216">
        <v>1.0281</v>
      </c>
      <c r="F16" s="216">
        <v>1.0281</v>
      </c>
      <c r="G16" s="216">
        <v>3.1414</v>
      </c>
      <c r="H16" s="216">
        <v>0</v>
      </c>
      <c r="I16" s="216">
        <v>9</v>
      </c>
      <c r="J16" s="216">
        <v>2.4773000000000001</v>
      </c>
      <c r="K16" s="216">
        <v>0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</row>
    <row r="17" spans="1:22" ht="33.75" customHeight="1" x14ac:dyDescent="0.25">
      <c r="A17" s="252" t="s">
        <v>187</v>
      </c>
      <c r="B17" s="253"/>
      <c r="C17" s="253"/>
      <c r="D17" s="254"/>
      <c r="E17" s="216">
        <f>E19</f>
        <v>4480.0379999999996</v>
      </c>
      <c r="F17" s="216">
        <f t="shared" ref="F17:K17" si="4">F19</f>
        <v>4710.4520000000002</v>
      </c>
      <c r="G17" s="216">
        <f t="shared" si="4"/>
        <v>4085.78</v>
      </c>
      <c r="H17" s="216">
        <f t="shared" si="4"/>
        <v>370.27</v>
      </c>
      <c r="I17" s="216">
        <f t="shared" si="4"/>
        <v>273</v>
      </c>
      <c r="J17" s="216">
        <f t="shared" si="4"/>
        <v>108.98399999999999</v>
      </c>
      <c r="K17" s="216">
        <f t="shared" si="4"/>
        <v>3.6920000000000002</v>
      </c>
      <c r="L17" s="76"/>
      <c r="N17" s="76"/>
      <c r="O17" s="76"/>
      <c r="P17" s="76"/>
      <c r="Q17" s="76"/>
      <c r="R17" s="76"/>
      <c r="S17" s="76"/>
      <c r="T17" s="76"/>
      <c r="U17" s="76"/>
      <c r="V17" s="76"/>
    </row>
    <row r="18" spans="1:22" x14ac:dyDescent="0.25">
      <c r="A18" s="172"/>
      <c r="B18" s="255" t="s">
        <v>140</v>
      </c>
      <c r="C18" s="255"/>
      <c r="D18" s="256"/>
      <c r="E18" s="188"/>
      <c r="F18" s="188"/>
      <c r="G18" s="188"/>
      <c r="H18" s="188"/>
      <c r="I18" s="188"/>
      <c r="J18" s="188"/>
      <c r="K18" s="188"/>
      <c r="L18" s="76"/>
      <c r="N18" s="76"/>
      <c r="O18" s="76"/>
      <c r="P18" s="76"/>
      <c r="Q18" s="76"/>
      <c r="R18" s="76"/>
      <c r="S18" s="76"/>
      <c r="T18" s="76"/>
      <c r="U18" s="76"/>
      <c r="V18" s="76"/>
    </row>
    <row r="19" spans="1:22" x14ac:dyDescent="0.25">
      <c r="A19" s="174"/>
      <c r="B19" s="250" t="s">
        <v>56</v>
      </c>
      <c r="C19" s="250"/>
      <c r="D19" s="251"/>
      <c r="E19" s="216">
        <v>4480.0379999999996</v>
      </c>
      <c r="F19" s="216">
        <v>4710.4520000000002</v>
      </c>
      <c r="G19" s="216">
        <v>4085.78</v>
      </c>
      <c r="H19" s="216">
        <v>370.27</v>
      </c>
      <c r="I19" s="216">
        <v>273</v>
      </c>
      <c r="J19" s="216">
        <v>108.98399999999999</v>
      </c>
      <c r="K19" s="216">
        <v>3.6920000000000002</v>
      </c>
      <c r="L19" s="76"/>
      <c r="M19" s="76"/>
      <c r="N19" s="76"/>
      <c r="O19" s="76"/>
      <c r="P19" s="170"/>
      <c r="Q19" s="76"/>
      <c r="R19" s="76"/>
      <c r="S19" s="76"/>
      <c r="T19" s="76"/>
      <c r="U19" s="76"/>
      <c r="V19" s="76"/>
    </row>
    <row r="20" spans="1:22" ht="46.5" customHeight="1" x14ac:dyDescent="0.25">
      <c r="A20" s="260" t="s">
        <v>229</v>
      </c>
      <c r="B20" s="261"/>
      <c r="C20" s="261"/>
      <c r="D20" s="262"/>
      <c r="E20" s="185">
        <f>E22+E23</f>
        <v>1.8526769999999999</v>
      </c>
      <c r="F20" s="185">
        <f t="shared" ref="F20:K20" si="5">F22+F23</f>
        <v>1.8526769999999999</v>
      </c>
      <c r="G20" s="185">
        <f t="shared" si="5"/>
        <v>1.8526769999999999</v>
      </c>
      <c r="H20" s="185">
        <f t="shared" si="5"/>
        <v>0</v>
      </c>
      <c r="I20" s="185">
        <f t="shared" si="5"/>
        <v>12</v>
      </c>
      <c r="J20" s="185">
        <f t="shared" si="5"/>
        <v>1.497115</v>
      </c>
      <c r="K20" s="185">
        <f t="shared" si="5"/>
        <v>0</v>
      </c>
      <c r="L20" s="76"/>
      <c r="M20" s="76"/>
      <c r="N20" s="76"/>
      <c r="O20" s="76"/>
      <c r="P20" s="173"/>
      <c r="Q20" s="76"/>
      <c r="R20" s="76"/>
      <c r="S20" s="76"/>
      <c r="T20" s="76"/>
      <c r="U20" s="76"/>
      <c r="V20" s="76"/>
    </row>
    <row r="21" spans="1:22" x14ac:dyDescent="0.25">
      <c r="A21" s="169"/>
      <c r="B21" s="169" t="s">
        <v>140</v>
      </c>
      <c r="C21" s="169"/>
      <c r="D21" s="169"/>
      <c r="E21" s="183"/>
      <c r="F21" s="183"/>
      <c r="G21" s="183"/>
      <c r="H21" s="183"/>
      <c r="I21" s="183"/>
      <c r="J21" s="183"/>
      <c r="K21" s="183"/>
      <c r="L21" s="76"/>
      <c r="M21" s="76"/>
      <c r="N21" s="76"/>
      <c r="O21" s="76"/>
      <c r="P21" s="173"/>
      <c r="Q21" s="76"/>
      <c r="R21" s="76"/>
      <c r="S21" s="76"/>
      <c r="T21" s="76"/>
      <c r="U21" s="76"/>
      <c r="V21" s="76"/>
    </row>
    <row r="22" spans="1:22" ht="30" customHeight="1" x14ac:dyDescent="0.25">
      <c r="A22" s="169"/>
      <c r="B22" s="266" t="s">
        <v>231</v>
      </c>
      <c r="C22" s="267"/>
      <c r="D22" s="268"/>
      <c r="E22" s="183"/>
      <c r="F22" s="183"/>
      <c r="G22" s="183"/>
      <c r="H22" s="183"/>
      <c r="I22" s="183"/>
      <c r="J22" s="183"/>
      <c r="K22" s="183"/>
      <c r="L22" s="76"/>
      <c r="M22" s="76"/>
      <c r="N22" s="76"/>
      <c r="O22" s="76"/>
      <c r="P22" s="173"/>
      <c r="Q22" s="76"/>
      <c r="R22" s="76"/>
      <c r="S22" s="76"/>
      <c r="T22" s="76"/>
      <c r="U22" s="76"/>
      <c r="V22" s="76"/>
    </row>
    <row r="23" spans="1:22" x14ac:dyDescent="0.25">
      <c r="A23" s="169"/>
      <c r="B23" s="263" t="s">
        <v>245</v>
      </c>
      <c r="C23" s="264"/>
      <c r="D23" s="265"/>
      <c r="E23" s="183">
        <v>1.8526769999999999</v>
      </c>
      <c r="F23" s="183">
        <v>1.8526769999999999</v>
      </c>
      <c r="G23" s="183">
        <v>1.8526769999999999</v>
      </c>
      <c r="H23" s="183"/>
      <c r="I23" s="183">
        <v>12</v>
      </c>
      <c r="J23" s="183">
        <v>1.497115</v>
      </c>
      <c r="K23" s="183"/>
      <c r="L23" s="76"/>
      <c r="M23" s="76"/>
      <c r="N23" s="76"/>
      <c r="O23" s="76"/>
      <c r="P23" s="173"/>
      <c r="Q23" s="76"/>
      <c r="R23" s="76"/>
      <c r="S23" s="76"/>
      <c r="T23" s="76"/>
      <c r="U23" s="76"/>
      <c r="V23" s="76"/>
    </row>
    <row r="24" spans="1:22" x14ac:dyDescent="0.25">
      <c r="A24" s="257" t="s">
        <v>232</v>
      </c>
      <c r="B24" s="258"/>
      <c r="C24" s="258"/>
      <c r="D24" s="259"/>
      <c r="E24" s="185">
        <f>E26+E27+E28+E29+E30</f>
        <v>376.45</v>
      </c>
      <c r="F24" s="185">
        <f t="shared" ref="F24:K24" si="6">F26+F27+F28+F29+F30</f>
        <v>391.66500000000002</v>
      </c>
      <c r="G24" s="185">
        <f t="shared" si="6"/>
        <v>0</v>
      </c>
      <c r="H24" s="185">
        <f t="shared" si="6"/>
        <v>0</v>
      </c>
      <c r="I24" s="185">
        <f t="shared" si="6"/>
        <v>196</v>
      </c>
      <c r="J24" s="185">
        <f t="shared" si="6"/>
        <v>54.785000000000004</v>
      </c>
      <c r="K24" s="185">
        <f t="shared" si="6"/>
        <v>2.15</v>
      </c>
      <c r="L24" s="76"/>
      <c r="M24" s="76"/>
      <c r="N24" s="76"/>
      <c r="O24" s="76"/>
      <c r="P24" s="173"/>
      <c r="Q24" s="76"/>
      <c r="R24" s="76"/>
      <c r="S24" s="76"/>
      <c r="T24" s="76"/>
      <c r="U24" s="76"/>
      <c r="V24" s="76"/>
    </row>
    <row r="25" spans="1:22" x14ac:dyDescent="0.25">
      <c r="A25" s="169"/>
      <c r="B25" s="169" t="s">
        <v>140</v>
      </c>
      <c r="C25" s="169"/>
      <c r="D25" s="169"/>
      <c r="E25" s="183"/>
      <c r="F25" s="183"/>
      <c r="G25" s="183"/>
      <c r="H25" s="183"/>
      <c r="I25" s="183"/>
      <c r="J25" s="183"/>
      <c r="K25" s="183"/>
      <c r="L25" s="76"/>
      <c r="M25" s="76"/>
      <c r="N25" s="76"/>
      <c r="O25" s="76"/>
      <c r="P25" s="173"/>
      <c r="Q25" s="76"/>
      <c r="R25" s="76"/>
      <c r="S25" s="76"/>
      <c r="T25" s="76"/>
      <c r="U25" s="76"/>
      <c r="V25" s="76"/>
    </row>
    <row r="26" spans="1:22" x14ac:dyDescent="0.25">
      <c r="A26" s="169"/>
      <c r="B26" s="263" t="s">
        <v>233</v>
      </c>
      <c r="C26" s="264"/>
      <c r="D26" s="265"/>
      <c r="E26" s="183">
        <v>53.99</v>
      </c>
      <c r="F26" s="183">
        <v>53.99</v>
      </c>
      <c r="G26" s="183">
        <v>0</v>
      </c>
      <c r="H26" s="183">
        <v>0</v>
      </c>
      <c r="I26" s="183">
        <v>34</v>
      </c>
      <c r="J26" s="183">
        <v>10.8</v>
      </c>
      <c r="K26" s="183">
        <v>2.14</v>
      </c>
      <c r="L26" s="76"/>
      <c r="M26" s="76"/>
      <c r="N26" s="76"/>
      <c r="O26" s="76"/>
      <c r="P26" s="173"/>
      <c r="Q26" s="76"/>
      <c r="R26" s="76"/>
      <c r="S26" s="76"/>
      <c r="T26" s="76"/>
      <c r="U26" s="76"/>
      <c r="V26" s="76"/>
    </row>
    <row r="27" spans="1:22" x14ac:dyDescent="0.25">
      <c r="A27" s="169"/>
      <c r="B27" s="263" t="s">
        <v>234</v>
      </c>
      <c r="C27" s="264"/>
      <c r="D27" s="265"/>
      <c r="E27" s="183">
        <v>192.7</v>
      </c>
      <c r="F27" s="183">
        <v>192.7</v>
      </c>
      <c r="G27" s="183">
        <v>0</v>
      </c>
      <c r="H27" s="183">
        <v>0</v>
      </c>
      <c r="I27" s="183">
        <v>44</v>
      </c>
      <c r="J27" s="183">
        <v>12.18</v>
      </c>
      <c r="K27" s="183">
        <v>0</v>
      </c>
      <c r="L27" s="76"/>
      <c r="M27" s="76"/>
      <c r="N27" s="76"/>
      <c r="O27" s="76"/>
      <c r="P27" s="173"/>
      <c r="Q27" s="76"/>
      <c r="R27" s="76"/>
      <c r="S27" s="76"/>
      <c r="T27" s="76"/>
      <c r="U27" s="76"/>
      <c r="V27" s="76"/>
    </row>
    <row r="28" spans="1:22" x14ac:dyDescent="0.25">
      <c r="A28" s="169"/>
      <c r="B28" s="263" t="s">
        <v>235</v>
      </c>
      <c r="C28" s="264"/>
      <c r="D28" s="265"/>
      <c r="E28" s="183">
        <v>104.74</v>
      </c>
      <c r="F28" s="183">
        <v>104.74</v>
      </c>
      <c r="G28" s="183">
        <v>0</v>
      </c>
      <c r="H28" s="183">
        <v>0</v>
      </c>
      <c r="I28" s="183">
        <v>83</v>
      </c>
      <c r="J28" s="183">
        <v>20.51</v>
      </c>
      <c r="K28" s="183">
        <v>0.01</v>
      </c>
      <c r="L28" s="76"/>
      <c r="M28" s="76"/>
      <c r="N28" s="76"/>
      <c r="O28" s="76"/>
      <c r="P28" s="173"/>
      <c r="Q28" s="76"/>
      <c r="R28" s="76"/>
      <c r="S28" s="76"/>
      <c r="T28" s="76"/>
      <c r="U28" s="76"/>
      <c r="V28" s="76"/>
    </row>
    <row r="29" spans="1:22" x14ac:dyDescent="0.25">
      <c r="A29" s="169"/>
      <c r="B29" s="263" t="s">
        <v>244</v>
      </c>
      <c r="C29" s="264"/>
      <c r="D29" s="265"/>
      <c r="E29" s="183">
        <v>0</v>
      </c>
      <c r="F29" s="183">
        <v>14.695</v>
      </c>
      <c r="G29" s="183">
        <v>0</v>
      </c>
      <c r="H29" s="183">
        <v>0</v>
      </c>
      <c r="I29" s="183">
        <v>17</v>
      </c>
      <c r="J29" s="183">
        <v>6.2249999999999996</v>
      </c>
      <c r="K29" s="183">
        <v>0</v>
      </c>
      <c r="L29" s="76"/>
      <c r="M29" s="76"/>
      <c r="N29" s="76"/>
      <c r="O29" s="76"/>
      <c r="P29" s="173"/>
      <c r="Q29" s="76"/>
      <c r="R29" s="76"/>
      <c r="S29" s="76"/>
      <c r="T29" s="76"/>
      <c r="U29" s="76"/>
      <c r="V29" s="76"/>
    </row>
    <row r="30" spans="1:22" x14ac:dyDescent="0.25">
      <c r="A30" s="169"/>
      <c r="B30" s="263" t="s">
        <v>236</v>
      </c>
      <c r="C30" s="264"/>
      <c r="D30" s="265"/>
      <c r="E30" s="183">
        <v>25.02</v>
      </c>
      <c r="F30" s="183">
        <v>25.54</v>
      </c>
      <c r="G30" s="183">
        <v>0</v>
      </c>
      <c r="H30" s="183">
        <v>0</v>
      </c>
      <c r="I30" s="183">
        <v>18</v>
      </c>
      <c r="J30" s="183">
        <v>5.07</v>
      </c>
      <c r="K30" s="183">
        <v>0</v>
      </c>
      <c r="L30" s="76"/>
      <c r="M30" s="76"/>
      <c r="N30" s="76"/>
      <c r="O30" s="76"/>
      <c r="P30" s="173"/>
      <c r="Q30" s="76"/>
      <c r="R30" s="76"/>
      <c r="S30" s="76"/>
      <c r="T30" s="76"/>
      <c r="U30" s="76"/>
      <c r="V30" s="76"/>
    </row>
    <row r="31" spans="1:22" ht="48" customHeight="1" x14ac:dyDescent="0.25">
      <c r="A31" s="260" t="s">
        <v>237</v>
      </c>
      <c r="B31" s="261"/>
      <c r="C31" s="261"/>
      <c r="D31" s="262"/>
      <c r="E31" s="185">
        <f t="shared" ref="E31:K31" si="7">E32+E33+E34</f>
        <v>56.88</v>
      </c>
      <c r="F31" s="185">
        <f t="shared" si="7"/>
        <v>197.76999999999998</v>
      </c>
      <c r="G31" s="185">
        <f t="shared" si="7"/>
        <v>109.015</v>
      </c>
      <c r="H31" s="185">
        <f t="shared" si="7"/>
        <v>0</v>
      </c>
      <c r="I31" s="185">
        <f t="shared" si="7"/>
        <v>146</v>
      </c>
      <c r="J31" s="185">
        <f t="shared" si="7"/>
        <v>41.63</v>
      </c>
      <c r="K31" s="185">
        <f t="shared" si="7"/>
        <v>6.7</v>
      </c>
      <c r="L31" s="76"/>
      <c r="M31" s="76"/>
      <c r="N31" s="76"/>
      <c r="O31" s="76"/>
      <c r="P31" s="173"/>
      <c r="Q31" s="76"/>
      <c r="R31" s="76"/>
      <c r="S31" s="76"/>
      <c r="T31" s="76"/>
      <c r="U31" s="76"/>
      <c r="V31" s="76"/>
    </row>
    <row r="32" spans="1:22" x14ac:dyDescent="0.25">
      <c r="A32" s="169"/>
      <c r="B32" s="169" t="s">
        <v>238</v>
      </c>
      <c r="C32" s="169"/>
      <c r="D32" s="169"/>
      <c r="E32" s="183">
        <v>56.88</v>
      </c>
      <c r="F32" s="183">
        <v>67.08</v>
      </c>
      <c r="G32" s="183">
        <v>53.734999999999999</v>
      </c>
      <c r="H32" s="183">
        <v>0</v>
      </c>
      <c r="I32" s="183">
        <v>63</v>
      </c>
      <c r="J32" s="183">
        <v>17.09</v>
      </c>
      <c r="K32" s="183">
        <v>0</v>
      </c>
      <c r="L32" s="76"/>
      <c r="M32" s="76"/>
      <c r="N32" s="76"/>
      <c r="O32" s="76"/>
      <c r="P32" s="173"/>
      <c r="Q32" s="76"/>
      <c r="R32" s="76"/>
      <c r="S32" s="76"/>
      <c r="T32" s="76"/>
      <c r="U32" s="76"/>
      <c r="V32" s="76"/>
    </row>
    <row r="33" spans="1:22" x14ac:dyDescent="0.25">
      <c r="A33" s="175"/>
      <c r="B33" s="273" t="s">
        <v>240</v>
      </c>
      <c r="C33" s="274"/>
      <c r="D33" s="275"/>
      <c r="E33" s="183">
        <v>0</v>
      </c>
      <c r="F33" s="183">
        <v>72.33</v>
      </c>
      <c r="G33" s="183">
        <v>0</v>
      </c>
      <c r="H33" s="183">
        <v>0</v>
      </c>
      <c r="I33" s="183">
        <v>61</v>
      </c>
      <c r="J33" s="183">
        <v>21.545000000000002</v>
      </c>
      <c r="K33" s="183">
        <v>0</v>
      </c>
      <c r="L33" s="76"/>
      <c r="M33" s="76"/>
      <c r="N33" s="76"/>
      <c r="O33" s="76"/>
      <c r="P33" s="173"/>
      <c r="Q33" s="76"/>
      <c r="R33" s="76"/>
      <c r="S33" s="76"/>
      <c r="T33" s="76"/>
      <c r="U33" s="76"/>
      <c r="V33" s="76"/>
    </row>
    <row r="34" spans="1:22" x14ac:dyDescent="0.25">
      <c r="A34" s="169"/>
      <c r="B34" s="273" t="s">
        <v>239</v>
      </c>
      <c r="C34" s="274"/>
      <c r="D34" s="275"/>
      <c r="E34" s="183">
        <v>0</v>
      </c>
      <c r="F34" s="183">
        <v>58.36</v>
      </c>
      <c r="G34" s="183">
        <v>55.28</v>
      </c>
      <c r="H34" s="183">
        <v>0</v>
      </c>
      <c r="I34" s="183">
        <v>22</v>
      </c>
      <c r="J34" s="183">
        <v>2.9950000000000001</v>
      </c>
      <c r="K34" s="183">
        <v>6.7</v>
      </c>
      <c r="L34" s="76"/>
      <c r="M34" s="76"/>
      <c r="N34" s="76"/>
      <c r="O34" s="76"/>
      <c r="P34" s="173"/>
      <c r="Q34" s="76"/>
      <c r="R34" s="76"/>
      <c r="S34" s="76"/>
      <c r="T34" s="76"/>
      <c r="U34" s="76"/>
      <c r="V34" s="76"/>
    </row>
    <row r="35" spans="1:22" x14ac:dyDescent="0.25">
      <c r="A35" s="257" t="s">
        <v>242</v>
      </c>
      <c r="B35" s="258"/>
      <c r="C35" s="258"/>
      <c r="D35" s="259"/>
      <c r="E35" s="185">
        <f>E36</f>
        <v>0</v>
      </c>
      <c r="F35" s="185">
        <f t="shared" ref="F35:K35" si="8">F36</f>
        <v>68.69</v>
      </c>
      <c r="G35" s="185">
        <f t="shared" si="8"/>
        <v>0</v>
      </c>
      <c r="H35" s="185">
        <f t="shared" si="8"/>
        <v>0</v>
      </c>
      <c r="I35" s="185">
        <f t="shared" si="8"/>
        <v>28</v>
      </c>
      <c r="J35" s="185">
        <f t="shared" si="8"/>
        <v>9.9350000000000005</v>
      </c>
      <c r="K35" s="185">
        <f t="shared" si="8"/>
        <v>0</v>
      </c>
      <c r="L35" s="76"/>
      <c r="M35" s="76"/>
      <c r="N35" s="76"/>
      <c r="O35" s="76"/>
      <c r="P35" s="173"/>
      <c r="Q35" s="76"/>
      <c r="R35" s="76"/>
      <c r="S35" s="76"/>
      <c r="T35" s="76"/>
      <c r="U35" s="76"/>
      <c r="V35" s="76"/>
    </row>
    <row r="36" spans="1:22" ht="16.5" thickBot="1" x14ac:dyDescent="0.3">
      <c r="A36" s="169"/>
      <c r="B36" s="169" t="s">
        <v>243</v>
      </c>
      <c r="C36" s="169"/>
      <c r="D36" s="169"/>
      <c r="E36" s="183">
        <v>0</v>
      </c>
      <c r="F36" s="183">
        <v>68.69</v>
      </c>
      <c r="G36" s="183">
        <v>0</v>
      </c>
      <c r="H36" s="183">
        <v>0</v>
      </c>
      <c r="I36" s="183">
        <v>28</v>
      </c>
      <c r="J36" s="183">
        <v>9.9350000000000005</v>
      </c>
      <c r="K36" s="183">
        <v>0</v>
      </c>
      <c r="L36" s="76"/>
      <c r="M36" s="76"/>
      <c r="N36" s="76"/>
      <c r="O36" s="76"/>
      <c r="P36" s="173"/>
      <c r="Q36" s="76"/>
      <c r="R36" s="76"/>
      <c r="S36" s="76"/>
      <c r="T36" s="76"/>
      <c r="U36" s="76"/>
      <c r="V36" s="76"/>
    </row>
    <row r="37" spans="1:22" ht="36" customHeight="1" thickTop="1" thickBot="1" x14ac:dyDescent="0.3">
      <c r="A37" s="270" t="s">
        <v>21</v>
      </c>
      <c r="B37" s="271"/>
      <c r="C37" s="271"/>
      <c r="D37" s="272"/>
      <c r="E37" s="202">
        <f t="shared" ref="E37:K37" si="9">E7+E12+E20+E24+E31+E35</f>
        <v>5046.508777</v>
      </c>
      <c r="F37" s="202">
        <f t="shared" si="9"/>
        <v>5501.5677769999993</v>
      </c>
      <c r="G37" s="202">
        <f t="shared" si="9"/>
        <v>4323.707077</v>
      </c>
      <c r="H37" s="202">
        <f t="shared" si="9"/>
        <v>370.46</v>
      </c>
      <c r="I37" s="202">
        <f t="shared" si="9"/>
        <v>830</v>
      </c>
      <c r="J37" s="202">
        <f t="shared" si="9"/>
        <v>263.88041499999997</v>
      </c>
      <c r="K37" s="202">
        <f t="shared" si="9"/>
        <v>12.542000000000002</v>
      </c>
      <c r="L37" s="78"/>
      <c r="M37" s="76"/>
      <c r="N37" s="80"/>
      <c r="O37" s="76"/>
      <c r="P37" s="76"/>
      <c r="Q37" s="76"/>
      <c r="R37" s="76"/>
      <c r="S37" s="76"/>
      <c r="T37" s="76"/>
      <c r="U37" s="76"/>
      <c r="V37" s="76"/>
    </row>
    <row r="38" spans="1:22" ht="12.75" customHeight="1" thickTop="1" x14ac:dyDescent="0.25">
      <c r="A38" s="77"/>
      <c r="B38" s="77"/>
      <c r="C38" s="77"/>
      <c r="D38" s="77"/>
      <c r="E38" s="76"/>
      <c r="F38" s="76"/>
      <c r="G38" s="76"/>
      <c r="H38" s="78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1:22" ht="81.599999999999994" customHeight="1" x14ac:dyDescent="0.25">
      <c r="A39" s="269" t="s">
        <v>39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</row>
    <row r="40" spans="1:22" x14ac:dyDescent="0.25">
      <c r="A40" s="77"/>
      <c r="B40" s="77"/>
      <c r="C40" s="77"/>
      <c r="D40" s="77"/>
      <c r="E40" s="76"/>
      <c r="F40" s="76"/>
      <c r="G40" s="76"/>
      <c r="H40" s="78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</row>
    <row r="41" spans="1:22" x14ac:dyDescent="0.25">
      <c r="A41" s="77"/>
      <c r="B41" s="77"/>
      <c r="C41" s="77"/>
      <c r="D41" s="77"/>
      <c r="E41" s="76"/>
      <c r="F41" s="76"/>
      <c r="G41" s="76"/>
      <c r="H41" s="78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</row>
    <row r="42" spans="1:22" x14ac:dyDescent="0.25">
      <c r="A42" s="77"/>
      <c r="B42" s="77"/>
      <c r="C42" s="77"/>
      <c r="D42" s="77"/>
      <c r="E42" s="76"/>
      <c r="F42" s="76"/>
      <c r="G42" s="76"/>
      <c r="H42" s="78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</row>
    <row r="43" spans="1:22" x14ac:dyDescent="0.25">
      <c r="A43" s="77"/>
      <c r="B43" s="77"/>
      <c r="C43" s="77"/>
      <c r="D43" s="77"/>
      <c r="E43" s="76"/>
      <c r="F43" s="76"/>
      <c r="G43" s="76"/>
      <c r="H43" s="78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1:22" x14ac:dyDescent="0.25">
      <c r="A44" s="77"/>
      <c r="B44" s="77"/>
      <c r="C44" s="77"/>
      <c r="D44" s="77"/>
      <c r="E44" s="76"/>
      <c r="F44" s="76"/>
      <c r="G44" s="76"/>
      <c r="H44" s="78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</row>
    <row r="45" spans="1:22" x14ac:dyDescent="0.25">
      <c r="A45" s="77"/>
      <c r="B45" s="77"/>
      <c r="C45" s="77"/>
      <c r="D45" s="77"/>
      <c r="E45" s="76"/>
      <c r="F45" s="76"/>
      <c r="G45" s="76"/>
      <c r="H45" s="78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</row>
    <row r="46" spans="1:22" x14ac:dyDescent="0.25">
      <c r="A46" s="77"/>
      <c r="B46" s="77"/>
      <c r="C46" s="77"/>
      <c r="D46" s="77"/>
      <c r="E46" s="76"/>
      <c r="F46" s="76"/>
      <c r="G46" s="76"/>
      <c r="H46" s="78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</row>
    <row r="47" spans="1:22" x14ac:dyDescent="0.25">
      <c r="A47" s="77"/>
      <c r="B47" s="77"/>
      <c r="C47" s="77"/>
      <c r="D47" s="77"/>
      <c r="E47" s="76"/>
      <c r="F47" s="76"/>
      <c r="G47" s="76"/>
      <c r="H47" s="78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</row>
    <row r="48" spans="1:22" x14ac:dyDescent="0.25">
      <c r="A48" s="77"/>
      <c r="B48" s="77"/>
      <c r="C48" s="77"/>
      <c r="D48" s="77"/>
      <c r="E48" s="76"/>
      <c r="F48" s="76"/>
      <c r="G48" s="76"/>
      <c r="H48" s="78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</row>
    <row r="49" spans="1:22" x14ac:dyDescent="0.25">
      <c r="A49" s="77"/>
      <c r="B49" s="77"/>
      <c r="C49" s="77"/>
      <c r="D49" s="77"/>
      <c r="E49" s="76"/>
      <c r="F49" s="76"/>
      <c r="G49" s="76"/>
      <c r="H49" s="78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</row>
    <row r="50" spans="1:22" x14ac:dyDescent="0.25">
      <c r="A50" s="77"/>
      <c r="B50" s="77"/>
      <c r="C50" s="77"/>
      <c r="D50" s="77"/>
      <c r="E50" s="76"/>
      <c r="F50" s="76"/>
      <c r="G50" s="76"/>
      <c r="H50" s="78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</row>
    <row r="51" spans="1:22" x14ac:dyDescent="0.25">
      <c r="A51" s="77"/>
      <c r="B51" s="77"/>
      <c r="C51" s="77"/>
      <c r="D51" s="77"/>
      <c r="E51" s="76"/>
      <c r="F51" s="76"/>
      <c r="G51" s="76"/>
      <c r="H51" s="78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</row>
  </sheetData>
  <mergeCells count="33">
    <mergeCell ref="A39:K39"/>
    <mergeCell ref="A37:D37"/>
    <mergeCell ref="B33:D33"/>
    <mergeCell ref="A35:D35"/>
    <mergeCell ref="B34:D34"/>
    <mergeCell ref="A17:D17"/>
    <mergeCell ref="B18:D18"/>
    <mergeCell ref="B19:D19"/>
    <mergeCell ref="A24:D24"/>
    <mergeCell ref="A31:D31"/>
    <mergeCell ref="A20:D20"/>
    <mergeCell ref="B26:D26"/>
    <mergeCell ref="B27:D27"/>
    <mergeCell ref="B28:D28"/>
    <mergeCell ref="B29:D29"/>
    <mergeCell ref="B30:D30"/>
    <mergeCell ref="B23:D23"/>
    <mergeCell ref="B22:D22"/>
    <mergeCell ref="B16:D16"/>
    <mergeCell ref="B15:D15"/>
    <mergeCell ref="B13:D13"/>
    <mergeCell ref="A12:D12"/>
    <mergeCell ref="A6:D6"/>
    <mergeCell ref="A14:D14"/>
    <mergeCell ref="B10:D10"/>
    <mergeCell ref="B11:D11"/>
    <mergeCell ref="A8:D8"/>
    <mergeCell ref="B9:D9"/>
    <mergeCell ref="F1:K1"/>
    <mergeCell ref="A3:K3"/>
    <mergeCell ref="A4:K4"/>
    <mergeCell ref="J5:K5"/>
    <mergeCell ref="A7:D7"/>
  </mergeCells>
  <phoneticPr fontId="18" type="noConversion"/>
  <printOptions horizontalCentered="1"/>
  <pageMargins left="0.39370078740157483" right="0.39370078740157483" top="1.08" bottom="0.39370078740157483" header="0" footer="0"/>
  <pageSetup paperSize="9" scale="7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4"/>
  <sheetViews>
    <sheetView view="pageBreakPreview" zoomScale="50" zoomScaleNormal="60" zoomScaleSheetLayoutView="5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I14" sqref="I14"/>
    </sheetView>
  </sheetViews>
  <sheetFormatPr defaultRowHeight="12.75" x14ac:dyDescent="0.2"/>
  <cols>
    <col min="1" max="1" width="94.28515625" customWidth="1"/>
    <col min="2" max="2" width="31.7109375" customWidth="1"/>
    <col min="3" max="3" width="24.28515625" customWidth="1"/>
    <col min="4" max="4" width="21.85546875" customWidth="1"/>
    <col min="5" max="5" width="33.140625" customWidth="1"/>
    <col min="6" max="6" width="24.140625" customWidth="1"/>
    <col min="7" max="7" width="21.42578125" customWidth="1"/>
    <col min="8" max="8" width="23.85546875" customWidth="1"/>
    <col min="9" max="9" width="30.7109375" customWidth="1"/>
  </cols>
  <sheetData>
    <row r="1" spans="1:23" ht="26.25" x14ac:dyDescent="0.2">
      <c r="F1" s="81"/>
      <c r="G1" s="81"/>
      <c r="H1" s="81"/>
      <c r="I1" s="95" t="s">
        <v>16</v>
      </c>
      <c r="J1" s="81"/>
    </row>
    <row r="2" spans="1:23" ht="64.5" customHeight="1" x14ac:dyDescent="0.2">
      <c r="A2" s="279" t="s">
        <v>51</v>
      </c>
      <c r="B2" s="279"/>
      <c r="C2" s="279"/>
      <c r="D2" s="279"/>
      <c r="E2" s="279"/>
      <c r="F2" s="279"/>
      <c r="G2" s="279"/>
      <c r="H2" s="279"/>
      <c r="I2" s="279"/>
    </row>
    <row r="3" spans="1:23" ht="20.25" x14ac:dyDescent="0.2">
      <c r="A3" s="280" t="s">
        <v>142</v>
      </c>
      <c r="B3" s="280"/>
      <c r="C3" s="280"/>
      <c r="D3" s="280"/>
      <c r="E3" s="280"/>
      <c r="F3" s="280"/>
      <c r="G3" s="280"/>
      <c r="H3" s="280"/>
      <c r="I3" s="280"/>
    </row>
    <row r="4" spans="1:23" x14ac:dyDescent="0.2">
      <c r="B4" s="34"/>
    </row>
    <row r="5" spans="1:23" ht="86.25" customHeight="1" x14ac:dyDescent="0.25">
      <c r="A5" s="281" t="s">
        <v>168</v>
      </c>
      <c r="B5" s="282" t="s">
        <v>61</v>
      </c>
      <c r="C5" s="284" t="s">
        <v>143</v>
      </c>
      <c r="D5" s="285"/>
      <c r="E5" s="286"/>
      <c r="F5" s="293" t="s">
        <v>144</v>
      </c>
      <c r="G5" s="293" t="s">
        <v>145</v>
      </c>
      <c r="H5" s="293"/>
      <c r="I5" s="294" t="s">
        <v>18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5.75" x14ac:dyDescent="0.25">
      <c r="A6" s="281"/>
      <c r="B6" s="282"/>
      <c r="C6" s="287"/>
      <c r="D6" s="288"/>
      <c r="E6" s="289"/>
      <c r="F6" s="293"/>
      <c r="G6" s="276" t="s">
        <v>146</v>
      </c>
      <c r="H6" s="276" t="s">
        <v>147</v>
      </c>
      <c r="I6" s="29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15.75" x14ac:dyDescent="0.25">
      <c r="A7" s="281"/>
      <c r="B7" s="283"/>
      <c r="C7" s="290"/>
      <c r="D7" s="291"/>
      <c r="E7" s="292"/>
      <c r="F7" s="293"/>
      <c r="G7" s="277"/>
      <c r="H7" s="277"/>
      <c r="I7" s="29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78.75" x14ac:dyDescent="0.25">
      <c r="A8" s="281"/>
      <c r="B8" s="283"/>
      <c r="C8" s="100" t="s">
        <v>64</v>
      </c>
      <c r="D8" s="100" t="s">
        <v>148</v>
      </c>
      <c r="E8" s="100" t="s">
        <v>149</v>
      </c>
      <c r="F8" s="293"/>
      <c r="G8" s="278"/>
      <c r="H8" s="278"/>
      <c r="I8" s="296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52.5" x14ac:dyDescent="0.25">
      <c r="A9" s="101" t="s">
        <v>150</v>
      </c>
      <c r="B9" s="102" t="s">
        <v>151</v>
      </c>
      <c r="C9" s="103">
        <v>1</v>
      </c>
      <c r="D9" s="103">
        <v>2</v>
      </c>
      <c r="E9" s="103">
        <v>3</v>
      </c>
      <c r="F9" s="103">
        <v>4</v>
      </c>
      <c r="G9" s="104">
        <v>5</v>
      </c>
      <c r="H9" s="104">
        <v>6</v>
      </c>
      <c r="I9" s="105" t="s">
        <v>169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27" x14ac:dyDescent="0.35">
      <c r="A10" s="302" t="s">
        <v>152</v>
      </c>
      <c r="B10" s="303"/>
      <c r="C10" s="303"/>
      <c r="D10" s="303"/>
      <c r="E10" s="303"/>
      <c r="F10" s="303"/>
      <c r="G10" s="303"/>
      <c r="H10" s="303"/>
      <c r="I10" s="304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27" x14ac:dyDescent="0.2">
      <c r="A11" s="305" t="s">
        <v>188</v>
      </c>
      <c r="B11" s="306"/>
      <c r="C11" s="306"/>
      <c r="D11" s="306"/>
      <c r="E11" s="306"/>
      <c r="F11" s="306"/>
      <c r="G11" s="306"/>
      <c r="H11" s="306"/>
      <c r="I11" s="307"/>
    </row>
    <row r="12" spans="1:23" ht="26.25" x14ac:dyDescent="0.4">
      <c r="A12" s="36" t="s">
        <v>190</v>
      </c>
      <c r="B12" s="37" t="s">
        <v>192</v>
      </c>
      <c r="C12" s="38"/>
      <c r="D12" s="38"/>
      <c r="E12" s="38"/>
      <c r="F12" s="59"/>
      <c r="G12" s="39"/>
      <c r="H12" s="39"/>
      <c r="I12" s="56"/>
    </row>
    <row r="13" spans="1:23" ht="26.25" x14ac:dyDescent="0.4">
      <c r="A13" s="40" t="s">
        <v>191</v>
      </c>
      <c r="B13" s="41" t="s">
        <v>193</v>
      </c>
      <c r="C13" s="38" t="s">
        <v>155</v>
      </c>
      <c r="D13" s="120">
        <v>363</v>
      </c>
      <c r="E13" s="182">
        <v>388</v>
      </c>
      <c r="F13" s="163">
        <v>394.43</v>
      </c>
      <c r="G13" s="206">
        <f>D13*F13</f>
        <v>143178.09</v>
      </c>
      <c r="H13" s="206">
        <f>E13*F13</f>
        <v>153038.84</v>
      </c>
      <c r="I13" s="129">
        <f>G13/H13*100</f>
        <v>93.55670103092784</v>
      </c>
    </row>
    <row r="14" spans="1:23" ht="26.25" x14ac:dyDescent="0.4">
      <c r="A14" s="60" t="s">
        <v>154</v>
      </c>
      <c r="B14" s="42"/>
      <c r="C14" s="55" t="s">
        <v>167</v>
      </c>
      <c r="D14" s="43" t="s">
        <v>167</v>
      </c>
      <c r="E14" s="43" t="s">
        <v>167</v>
      </c>
      <c r="F14" s="44" t="s">
        <v>167</v>
      </c>
      <c r="G14" s="207">
        <f>G13</f>
        <v>143178.09</v>
      </c>
      <c r="H14" s="207">
        <f>H13</f>
        <v>153038.84</v>
      </c>
      <c r="I14" s="130">
        <f>G14/H14*100</f>
        <v>93.55670103092784</v>
      </c>
    </row>
    <row r="15" spans="1:23" ht="27" x14ac:dyDescent="0.2">
      <c r="A15" s="305" t="s">
        <v>189</v>
      </c>
      <c r="B15" s="308"/>
      <c r="C15" s="308"/>
      <c r="D15" s="308"/>
      <c r="E15" s="308"/>
      <c r="F15" s="308"/>
      <c r="G15" s="308"/>
      <c r="H15" s="308"/>
      <c r="I15" s="309"/>
    </row>
    <row r="16" spans="1:23" ht="51.75" x14ac:dyDescent="0.4">
      <c r="A16" s="36" t="s">
        <v>210</v>
      </c>
      <c r="B16" s="37" t="s">
        <v>205</v>
      </c>
      <c r="G16" s="211">
        <f>G17</f>
        <v>13.618500000000001</v>
      </c>
      <c r="H16" s="212">
        <f>H17</f>
        <v>13.618500000000001</v>
      </c>
      <c r="I16" s="213">
        <f t="shared" ref="I16:I22" si="0">G16/H16*100</f>
        <v>100</v>
      </c>
    </row>
    <row r="17" spans="1:9" ht="52.5" x14ac:dyDescent="0.4">
      <c r="A17" s="40" t="s">
        <v>206</v>
      </c>
      <c r="B17" s="41" t="s">
        <v>207</v>
      </c>
      <c r="C17" s="38" t="s">
        <v>209</v>
      </c>
      <c r="D17" s="121">
        <v>0.05</v>
      </c>
      <c r="E17" s="180">
        <v>0.05</v>
      </c>
      <c r="F17" s="165">
        <v>272.37</v>
      </c>
      <c r="G17" s="205">
        <f>D17*F17</f>
        <v>13.618500000000001</v>
      </c>
      <c r="H17" s="121">
        <f>E17*F17</f>
        <v>13.618500000000001</v>
      </c>
      <c r="I17" s="122">
        <f t="shared" si="0"/>
        <v>100</v>
      </c>
    </row>
    <row r="18" spans="1:9" ht="51.75" x14ac:dyDescent="0.4">
      <c r="A18" s="36" t="s">
        <v>194</v>
      </c>
      <c r="B18" s="37" t="s">
        <v>197</v>
      </c>
      <c r="C18" s="38"/>
      <c r="D18" s="38"/>
      <c r="E18" s="181"/>
      <c r="F18" s="56"/>
      <c r="G18" s="205">
        <f>G21</f>
        <v>1032625.5885000001</v>
      </c>
      <c r="H18" s="205">
        <f>H21</f>
        <v>974592.59850000008</v>
      </c>
      <c r="I18" s="210">
        <f t="shared" si="0"/>
        <v>105.95458965000543</v>
      </c>
    </row>
    <row r="19" spans="1:9" ht="26.25" x14ac:dyDescent="0.4">
      <c r="A19" s="40" t="s">
        <v>195</v>
      </c>
      <c r="B19" s="41" t="s">
        <v>198</v>
      </c>
      <c r="C19" s="38" t="s">
        <v>200</v>
      </c>
      <c r="D19" s="218">
        <v>11079</v>
      </c>
      <c r="E19" s="219">
        <v>11346</v>
      </c>
      <c r="F19" s="165">
        <v>50.93</v>
      </c>
      <c r="G19" s="205">
        <f>D19*F19</f>
        <v>564253.47</v>
      </c>
      <c r="H19" s="205">
        <f>E19*F19</f>
        <v>577851.78</v>
      </c>
      <c r="I19" s="122">
        <f t="shared" si="0"/>
        <v>97.646747752511885</v>
      </c>
    </row>
    <row r="20" spans="1:9" ht="26.25" x14ac:dyDescent="0.4">
      <c r="A20" s="40" t="s">
        <v>196</v>
      </c>
      <c r="B20" s="41" t="s">
        <v>199</v>
      </c>
      <c r="C20" s="38" t="s">
        <v>208</v>
      </c>
      <c r="D20" s="120">
        <v>85</v>
      </c>
      <c r="E20" s="182">
        <v>72</v>
      </c>
      <c r="F20" s="165">
        <v>5510.1</v>
      </c>
      <c r="G20" s="206">
        <f>D20*F20</f>
        <v>468358.50000000006</v>
      </c>
      <c r="H20" s="209">
        <f>E20*F20</f>
        <v>396727.2</v>
      </c>
      <c r="I20" s="129">
        <f t="shared" si="0"/>
        <v>118.05555555555556</v>
      </c>
    </row>
    <row r="21" spans="1:9" ht="27.75" x14ac:dyDescent="0.4">
      <c r="A21" s="61" t="s">
        <v>154</v>
      </c>
      <c r="B21" s="57" t="s">
        <v>167</v>
      </c>
      <c r="C21" s="43" t="s">
        <v>167</v>
      </c>
      <c r="D21" s="43" t="s">
        <v>167</v>
      </c>
      <c r="E21" s="43" t="s">
        <v>167</v>
      </c>
      <c r="F21" s="44" t="s">
        <v>167</v>
      </c>
      <c r="G21" s="207">
        <f>G17+G19+G20</f>
        <v>1032625.5885000001</v>
      </c>
      <c r="H21" s="207">
        <f>H17+H19+H20</f>
        <v>974592.59850000008</v>
      </c>
      <c r="I21" s="123">
        <f t="shared" si="0"/>
        <v>105.95458965000543</v>
      </c>
    </row>
    <row r="22" spans="1:9" ht="71.25" customHeight="1" x14ac:dyDescent="0.4">
      <c r="A22" s="62" t="s">
        <v>33</v>
      </c>
      <c r="B22" s="58" t="s">
        <v>167</v>
      </c>
      <c r="C22" s="43" t="s">
        <v>167</v>
      </c>
      <c r="D22" s="43" t="s">
        <v>167</v>
      </c>
      <c r="E22" s="43" t="s">
        <v>167</v>
      </c>
      <c r="F22" s="43" t="s">
        <v>167</v>
      </c>
      <c r="G22" s="208">
        <f>G14+G21</f>
        <v>1175803.6785000002</v>
      </c>
      <c r="H22" s="208">
        <f>H14+H21</f>
        <v>1127631.4385000002</v>
      </c>
      <c r="I22" s="127">
        <f t="shared" si="0"/>
        <v>104.27198447606958</v>
      </c>
    </row>
    <row r="23" spans="1:9" ht="27" x14ac:dyDescent="0.35">
      <c r="A23" s="297" t="s">
        <v>36</v>
      </c>
      <c r="B23" s="298"/>
      <c r="C23" s="298"/>
      <c r="D23" s="298"/>
      <c r="E23" s="298"/>
      <c r="F23" s="298"/>
      <c r="G23" s="298"/>
      <c r="H23" s="298"/>
      <c r="I23" s="299"/>
    </row>
    <row r="24" spans="1:9" ht="26.25" x14ac:dyDescent="0.4">
      <c r="A24" s="45" t="s">
        <v>34</v>
      </c>
      <c r="B24" s="91"/>
      <c r="C24" s="38" t="s">
        <v>153</v>
      </c>
      <c r="D24" s="181">
        <v>766.98</v>
      </c>
      <c r="E24" s="181">
        <v>657.8</v>
      </c>
      <c r="F24" s="166">
        <v>1500</v>
      </c>
      <c r="G24" s="205">
        <f>D24*F24</f>
        <v>1150470</v>
      </c>
      <c r="H24" s="205">
        <f>E24*F24</f>
        <v>986699.99999999988</v>
      </c>
      <c r="I24" s="122">
        <f>G24/H24*100</f>
        <v>116.59775007601097</v>
      </c>
    </row>
    <row r="25" spans="1:9" ht="26.25" x14ac:dyDescent="0.4">
      <c r="A25" s="45" t="s">
        <v>223</v>
      </c>
      <c r="B25" s="91"/>
      <c r="C25" s="38"/>
      <c r="D25" s="181">
        <v>0</v>
      </c>
      <c r="E25" s="181">
        <v>0</v>
      </c>
      <c r="F25" s="166">
        <v>109.5</v>
      </c>
      <c r="G25" s="205">
        <f>D25*F25</f>
        <v>0</v>
      </c>
      <c r="H25" s="205">
        <f>E25*F25</f>
        <v>0</v>
      </c>
      <c r="I25" s="122">
        <v>0</v>
      </c>
    </row>
    <row r="26" spans="1:9" ht="26.25" x14ac:dyDescent="0.4">
      <c r="A26" s="45" t="s">
        <v>35</v>
      </c>
      <c r="B26" s="91"/>
      <c r="C26" s="38" t="s">
        <v>153</v>
      </c>
      <c r="D26" s="182">
        <v>1014.5</v>
      </c>
      <c r="E26" s="182">
        <v>1094.5999999999999</v>
      </c>
      <c r="F26" s="166">
        <v>296.3</v>
      </c>
      <c r="G26" s="205">
        <f>D26*F26</f>
        <v>300596.35000000003</v>
      </c>
      <c r="H26" s="205">
        <f>E26*F26</f>
        <v>324329.98</v>
      </c>
      <c r="I26" s="122">
        <f>G26/H26*100</f>
        <v>92.682258359217997</v>
      </c>
    </row>
    <row r="27" spans="1:9" ht="27.75" x14ac:dyDescent="0.4">
      <c r="A27" s="61" t="s">
        <v>154</v>
      </c>
      <c r="B27" s="57" t="s">
        <v>167</v>
      </c>
      <c r="C27" s="43" t="s">
        <v>167</v>
      </c>
      <c r="D27" s="43" t="s">
        <v>167</v>
      </c>
      <c r="E27" s="43" t="s">
        <v>167</v>
      </c>
      <c r="F27" s="44" t="s">
        <v>167</v>
      </c>
      <c r="G27" s="207">
        <f>G24+G26+G25</f>
        <v>1451066.35</v>
      </c>
      <c r="H27" s="207">
        <f>H24+H26+H25</f>
        <v>1311029.98</v>
      </c>
      <c r="I27" s="123">
        <f>G27/H27*100</f>
        <v>110.68140104622171</v>
      </c>
    </row>
    <row r="28" spans="1:9" x14ac:dyDescent="0.2">
      <c r="A28" s="46"/>
      <c r="B28" s="47"/>
      <c r="C28" s="46"/>
      <c r="D28" s="46"/>
      <c r="E28" s="46"/>
      <c r="F28" s="46"/>
    </row>
    <row r="29" spans="1:9" ht="26.25" x14ac:dyDescent="0.4">
      <c r="A29" s="300" t="s">
        <v>37</v>
      </c>
      <c r="B29" s="300"/>
      <c r="C29" s="300"/>
      <c r="D29" s="300"/>
      <c r="E29" s="300"/>
      <c r="F29" s="300"/>
      <c r="G29" s="92"/>
      <c r="H29" s="92"/>
      <c r="I29" s="92"/>
    </row>
    <row r="30" spans="1:9" ht="26.25" x14ac:dyDescent="0.4">
      <c r="A30" s="93" t="s">
        <v>222</v>
      </c>
      <c r="B30" s="94"/>
      <c r="C30" s="93"/>
      <c r="D30" s="93"/>
      <c r="E30" s="93"/>
      <c r="F30" s="93"/>
      <c r="G30" s="92"/>
      <c r="H30" s="92"/>
      <c r="I30" s="92"/>
    </row>
    <row r="31" spans="1:9" ht="61.9" customHeight="1" x14ac:dyDescent="0.2">
      <c r="A31" s="301" t="s">
        <v>38</v>
      </c>
      <c r="B31" s="301"/>
      <c r="C31" s="301"/>
      <c r="D31" s="301"/>
      <c r="E31" s="301"/>
      <c r="F31" s="301"/>
      <c r="G31" s="301"/>
      <c r="H31" s="301"/>
      <c r="I31" s="301"/>
    </row>
    <row r="32" spans="1:9" x14ac:dyDescent="0.2">
      <c r="A32" s="46"/>
      <c r="B32" s="47"/>
      <c r="C32" s="46"/>
      <c r="D32" s="46"/>
      <c r="E32" s="46"/>
      <c r="F32" s="46"/>
    </row>
    <row r="33" spans="1:6" x14ac:dyDescent="0.2">
      <c r="A33" s="46"/>
      <c r="B33" s="47"/>
      <c r="C33" s="46"/>
      <c r="D33" s="46"/>
      <c r="E33" s="46"/>
      <c r="F33" s="46"/>
    </row>
    <row r="34" spans="1:6" x14ac:dyDescent="0.2">
      <c r="A34" s="46"/>
      <c r="B34" s="47"/>
      <c r="C34" s="46"/>
      <c r="D34" s="46"/>
      <c r="E34" s="46"/>
      <c r="F34" s="46"/>
    </row>
    <row r="35" spans="1:6" x14ac:dyDescent="0.2">
      <c r="B35" s="34"/>
    </row>
    <row r="36" spans="1:6" x14ac:dyDescent="0.2">
      <c r="B36" s="34"/>
    </row>
    <row r="37" spans="1:6" x14ac:dyDescent="0.2">
      <c r="B37" s="34"/>
    </row>
    <row r="38" spans="1:6" x14ac:dyDescent="0.2">
      <c r="B38" s="34"/>
    </row>
    <row r="39" spans="1:6" x14ac:dyDescent="0.2">
      <c r="B39" s="34"/>
    </row>
    <row r="40" spans="1:6" x14ac:dyDescent="0.2">
      <c r="B40" s="34"/>
    </row>
    <row r="41" spans="1:6" x14ac:dyDescent="0.2">
      <c r="B41" s="34"/>
    </row>
    <row r="42" spans="1:6" x14ac:dyDescent="0.2">
      <c r="B42" s="34"/>
    </row>
    <row r="43" spans="1:6" x14ac:dyDescent="0.2">
      <c r="B43" s="34"/>
    </row>
    <row r="44" spans="1:6" x14ac:dyDescent="0.2">
      <c r="B44" s="34"/>
    </row>
    <row r="45" spans="1:6" x14ac:dyDescent="0.2">
      <c r="B45" s="34"/>
    </row>
    <row r="46" spans="1:6" x14ac:dyDescent="0.2">
      <c r="B46" s="34"/>
    </row>
    <row r="47" spans="1:6" x14ac:dyDescent="0.2">
      <c r="B47" s="34"/>
    </row>
    <row r="48" spans="1:6" x14ac:dyDescent="0.2">
      <c r="B48" s="34"/>
    </row>
    <row r="49" spans="2:2" x14ac:dyDescent="0.2">
      <c r="B49" s="34"/>
    </row>
    <row r="50" spans="2:2" x14ac:dyDescent="0.2">
      <c r="B50" s="34"/>
    </row>
    <row r="51" spans="2:2" x14ac:dyDescent="0.2">
      <c r="B51" s="34"/>
    </row>
    <row r="52" spans="2:2" x14ac:dyDescent="0.2">
      <c r="B52" s="34"/>
    </row>
    <row r="53" spans="2:2" x14ac:dyDescent="0.2">
      <c r="B53" s="34"/>
    </row>
    <row r="54" spans="2:2" x14ac:dyDescent="0.2">
      <c r="B54" s="34"/>
    </row>
    <row r="55" spans="2:2" x14ac:dyDescent="0.2">
      <c r="B55" s="34"/>
    </row>
    <row r="56" spans="2:2" x14ac:dyDescent="0.2">
      <c r="B56" s="34"/>
    </row>
    <row r="57" spans="2:2" x14ac:dyDescent="0.2">
      <c r="B57" s="34"/>
    </row>
    <row r="58" spans="2:2" x14ac:dyDescent="0.2">
      <c r="B58" s="34"/>
    </row>
    <row r="59" spans="2:2" x14ac:dyDescent="0.2">
      <c r="B59" s="34"/>
    </row>
    <row r="60" spans="2:2" x14ac:dyDescent="0.2">
      <c r="B60" s="34"/>
    </row>
    <row r="61" spans="2:2" x14ac:dyDescent="0.2">
      <c r="B61" s="34"/>
    </row>
    <row r="62" spans="2:2" x14ac:dyDescent="0.2">
      <c r="B62" s="34"/>
    </row>
    <row r="63" spans="2:2" x14ac:dyDescent="0.2">
      <c r="B63" s="34"/>
    </row>
    <row r="64" spans="2:2" x14ac:dyDescent="0.2">
      <c r="B64" s="34"/>
    </row>
    <row r="65" spans="2:2" x14ac:dyDescent="0.2">
      <c r="B65" s="34"/>
    </row>
    <row r="66" spans="2:2" x14ac:dyDescent="0.2">
      <c r="B66" s="34"/>
    </row>
    <row r="67" spans="2:2" x14ac:dyDescent="0.2">
      <c r="B67" s="34"/>
    </row>
    <row r="68" spans="2:2" x14ac:dyDescent="0.2">
      <c r="B68" s="34"/>
    </row>
    <row r="69" spans="2:2" x14ac:dyDescent="0.2">
      <c r="B69" s="34"/>
    </row>
    <row r="70" spans="2:2" x14ac:dyDescent="0.2">
      <c r="B70" s="34"/>
    </row>
    <row r="71" spans="2:2" x14ac:dyDescent="0.2">
      <c r="B71" s="34"/>
    </row>
    <row r="72" spans="2:2" x14ac:dyDescent="0.2">
      <c r="B72" s="34"/>
    </row>
    <row r="73" spans="2:2" x14ac:dyDescent="0.2">
      <c r="B73" s="34"/>
    </row>
    <row r="74" spans="2:2" x14ac:dyDescent="0.2">
      <c r="B74" s="34"/>
    </row>
    <row r="75" spans="2:2" x14ac:dyDescent="0.2">
      <c r="B75" s="34"/>
    </row>
    <row r="76" spans="2:2" x14ac:dyDescent="0.2">
      <c r="B76" s="34"/>
    </row>
    <row r="77" spans="2:2" x14ac:dyDescent="0.2">
      <c r="B77" s="34"/>
    </row>
    <row r="78" spans="2:2" x14ac:dyDescent="0.2">
      <c r="B78" s="34"/>
    </row>
    <row r="79" spans="2:2" x14ac:dyDescent="0.2">
      <c r="B79" s="34"/>
    </row>
    <row r="80" spans="2:2" x14ac:dyDescent="0.2">
      <c r="B80" s="34"/>
    </row>
    <row r="81" spans="2:2" x14ac:dyDescent="0.2">
      <c r="B81" s="34"/>
    </row>
    <row r="82" spans="2:2" x14ac:dyDescent="0.2">
      <c r="B82" s="34"/>
    </row>
    <row r="83" spans="2:2" x14ac:dyDescent="0.2">
      <c r="B83" s="34"/>
    </row>
    <row r="84" spans="2:2" x14ac:dyDescent="0.2">
      <c r="B84" s="34"/>
    </row>
    <row r="85" spans="2:2" x14ac:dyDescent="0.2">
      <c r="B85" s="34"/>
    </row>
    <row r="86" spans="2:2" x14ac:dyDescent="0.2">
      <c r="B86" s="34"/>
    </row>
    <row r="87" spans="2:2" x14ac:dyDescent="0.2">
      <c r="B87" s="34"/>
    </row>
    <row r="88" spans="2:2" x14ac:dyDescent="0.2">
      <c r="B88" s="34"/>
    </row>
    <row r="89" spans="2:2" x14ac:dyDescent="0.2">
      <c r="B89" s="34"/>
    </row>
    <row r="90" spans="2:2" x14ac:dyDescent="0.2">
      <c r="B90" s="34"/>
    </row>
    <row r="91" spans="2:2" x14ac:dyDescent="0.2">
      <c r="B91" s="34"/>
    </row>
    <row r="92" spans="2:2" x14ac:dyDescent="0.2">
      <c r="B92" s="34"/>
    </row>
    <row r="93" spans="2:2" x14ac:dyDescent="0.2">
      <c r="B93" s="34"/>
    </row>
    <row r="94" spans="2:2" x14ac:dyDescent="0.2">
      <c r="B94" s="34"/>
    </row>
    <row r="95" spans="2:2" x14ac:dyDescent="0.2">
      <c r="B95" s="34"/>
    </row>
    <row r="96" spans="2:2" x14ac:dyDescent="0.2">
      <c r="B96" s="34"/>
    </row>
    <row r="97" spans="2:2" x14ac:dyDescent="0.2">
      <c r="B97" s="34"/>
    </row>
    <row r="98" spans="2:2" x14ac:dyDescent="0.2">
      <c r="B98" s="34"/>
    </row>
    <row r="99" spans="2:2" x14ac:dyDescent="0.2">
      <c r="B99" s="34"/>
    </row>
    <row r="100" spans="2:2" x14ac:dyDescent="0.2">
      <c r="B100" s="34"/>
    </row>
    <row r="101" spans="2:2" x14ac:dyDescent="0.2">
      <c r="B101" s="34"/>
    </row>
    <row r="102" spans="2:2" x14ac:dyDescent="0.2">
      <c r="B102" s="34"/>
    </row>
    <row r="103" spans="2:2" x14ac:dyDescent="0.2">
      <c r="B103" s="34"/>
    </row>
    <row r="104" spans="2:2" x14ac:dyDescent="0.2">
      <c r="B104" s="34"/>
    </row>
    <row r="105" spans="2:2" x14ac:dyDescent="0.2">
      <c r="B105" s="34"/>
    </row>
    <row r="106" spans="2:2" x14ac:dyDescent="0.2">
      <c r="B106" s="34"/>
    </row>
    <row r="107" spans="2:2" x14ac:dyDescent="0.2">
      <c r="B107" s="34"/>
    </row>
    <row r="108" spans="2:2" x14ac:dyDescent="0.2">
      <c r="B108" s="34"/>
    </row>
    <row r="109" spans="2:2" x14ac:dyDescent="0.2">
      <c r="B109" s="34"/>
    </row>
    <row r="110" spans="2:2" x14ac:dyDescent="0.2">
      <c r="B110" s="34"/>
    </row>
    <row r="111" spans="2:2" x14ac:dyDescent="0.2">
      <c r="B111" s="34"/>
    </row>
    <row r="112" spans="2:2" x14ac:dyDescent="0.2">
      <c r="B112" s="34"/>
    </row>
    <row r="113" spans="2:2" x14ac:dyDescent="0.2">
      <c r="B113" s="34"/>
    </row>
    <row r="114" spans="2:2" x14ac:dyDescent="0.2">
      <c r="B114" s="34"/>
    </row>
    <row r="115" spans="2:2" x14ac:dyDescent="0.2">
      <c r="B115" s="34"/>
    </row>
    <row r="116" spans="2:2" x14ac:dyDescent="0.2">
      <c r="B116" s="34"/>
    </row>
    <row r="117" spans="2:2" x14ac:dyDescent="0.2">
      <c r="B117" s="34"/>
    </row>
    <row r="118" spans="2:2" x14ac:dyDescent="0.2">
      <c r="B118" s="34"/>
    </row>
    <row r="119" spans="2:2" x14ac:dyDescent="0.2">
      <c r="B119" s="34"/>
    </row>
    <row r="120" spans="2:2" x14ac:dyDescent="0.2">
      <c r="B120" s="34"/>
    </row>
    <row r="121" spans="2:2" x14ac:dyDescent="0.2">
      <c r="B121" s="34"/>
    </row>
    <row r="122" spans="2:2" x14ac:dyDescent="0.2">
      <c r="B122" s="34"/>
    </row>
    <row r="123" spans="2:2" x14ac:dyDescent="0.2">
      <c r="B123" s="34"/>
    </row>
    <row r="124" spans="2:2" x14ac:dyDescent="0.2">
      <c r="B124" s="34"/>
    </row>
    <row r="125" spans="2:2" x14ac:dyDescent="0.2">
      <c r="B125" s="34"/>
    </row>
    <row r="126" spans="2:2" x14ac:dyDescent="0.2">
      <c r="B126" s="34"/>
    </row>
    <row r="127" spans="2:2" x14ac:dyDescent="0.2">
      <c r="B127" s="34"/>
    </row>
    <row r="128" spans="2:2" x14ac:dyDescent="0.2">
      <c r="B128" s="34"/>
    </row>
    <row r="129" spans="2:2" x14ac:dyDescent="0.2">
      <c r="B129" s="34"/>
    </row>
    <row r="130" spans="2:2" x14ac:dyDescent="0.2">
      <c r="B130" s="34"/>
    </row>
    <row r="131" spans="2:2" x14ac:dyDescent="0.2">
      <c r="B131" s="34"/>
    </row>
    <row r="132" spans="2:2" x14ac:dyDescent="0.2">
      <c r="B132" s="34"/>
    </row>
    <row r="133" spans="2:2" x14ac:dyDescent="0.2">
      <c r="B133" s="34"/>
    </row>
    <row r="134" spans="2:2" x14ac:dyDescent="0.2">
      <c r="B134" s="34"/>
    </row>
    <row r="135" spans="2:2" x14ac:dyDescent="0.2">
      <c r="B135" s="34"/>
    </row>
    <row r="136" spans="2:2" x14ac:dyDescent="0.2">
      <c r="B136" s="34"/>
    </row>
    <row r="137" spans="2:2" x14ac:dyDescent="0.2">
      <c r="B137" s="34"/>
    </row>
    <row r="138" spans="2:2" x14ac:dyDescent="0.2">
      <c r="B138" s="34"/>
    </row>
    <row r="139" spans="2:2" x14ac:dyDescent="0.2">
      <c r="B139" s="34"/>
    </row>
    <row r="140" spans="2:2" x14ac:dyDescent="0.2">
      <c r="B140" s="34"/>
    </row>
    <row r="141" spans="2:2" x14ac:dyDescent="0.2">
      <c r="B141" s="34"/>
    </row>
    <row r="142" spans="2:2" x14ac:dyDescent="0.2">
      <c r="B142" s="34"/>
    </row>
    <row r="143" spans="2:2" x14ac:dyDescent="0.2">
      <c r="B143" s="34"/>
    </row>
    <row r="144" spans="2:2" x14ac:dyDescent="0.2">
      <c r="B144" s="34"/>
    </row>
    <row r="145" spans="2:2" x14ac:dyDescent="0.2">
      <c r="B145" s="34"/>
    </row>
    <row r="146" spans="2:2" x14ac:dyDescent="0.2">
      <c r="B146" s="34"/>
    </row>
    <row r="147" spans="2:2" x14ac:dyDescent="0.2">
      <c r="B147" s="34"/>
    </row>
    <row r="148" spans="2:2" x14ac:dyDescent="0.2">
      <c r="B148" s="34"/>
    </row>
    <row r="149" spans="2:2" x14ac:dyDescent="0.2">
      <c r="B149" s="34"/>
    </row>
    <row r="150" spans="2:2" x14ac:dyDescent="0.2">
      <c r="B150" s="34"/>
    </row>
    <row r="151" spans="2:2" x14ac:dyDescent="0.2">
      <c r="B151" s="34"/>
    </row>
    <row r="152" spans="2:2" x14ac:dyDescent="0.2">
      <c r="B152" s="34"/>
    </row>
    <row r="153" spans="2:2" x14ac:dyDescent="0.2">
      <c r="B153" s="34"/>
    </row>
    <row r="154" spans="2:2" x14ac:dyDescent="0.2">
      <c r="B154" s="34"/>
    </row>
    <row r="155" spans="2:2" x14ac:dyDescent="0.2">
      <c r="B155" s="34"/>
    </row>
    <row r="156" spans="2:2" x14ac:dyDescent="0.2">
      <c r="B156" s="34"/>
    </row>
    <row r="157" spans="2:2" x14ac:dyDescent="0.2">
      <c r="B157" s="34"/>
    </row>
    <row r="158" spans="2:2" x14ac:dyDescent="0.2">
      <c r="B158" s="34"/>
    </row>
    <row r="159" spans="2:2" x14ac:dyDescent="0.2">
      <c r="B159" s="34"/>
    </row>
    <row r="160" spans="2:2" x14ac:dyDescent="0.2">
      <c r="B160" s="34"/>
    </row>
    <row r="161" spans="2:2" x14ac:dyDescent="0.2">
      <c r="B161" s="34"/>
    </row>
    <row r="162" spans="2:2" x14ac:dyDescent="0.2">
      <c r="B162" s="34"/>
    </row>
    <row r="163" spans="2:2" x14ac:dyDescent="0.2">
      <c r="B163" s="34"/>
    </row>
    <row r="164" spans="2:2" x14ac:dyDescent="0.2">
      <c r="B164" s="34"/>
    </row>
    <row r="165" spans="2:2" x14ac:dyDescent="0.2">
      <c r="B165" s="34"/>
    </row>
    <row r="166" spans="2:2" x14ac:dyDescent="0.2">
      <c r="B166" s="34"/>
    </row>
    <row r="167" spans="2:2" x14ac:dyDescent="0.2">
      <c r="B167" s="34"/>
    </row>
    <row r="168" spans="2:2" x14ac:dyDescent="0.2">
      <c r="B168" s="34"/>
    </row>
    <row r="169" spans="2:2" x14ac:dyDescent="0.2">
      <c r="B169" s="34"/>
    </row>
    <row r="170" spans="2:2" x14ac:dyDescent="0.2">
      <c r="B170" s="34"/>
    </row>
    <row r="171" spans="2:2" x14ac:dyDescent="0.2">
      <c r="B171" s="34"/>
    </row>
    <row r="172" spans="2:2" x14ac:dyDescent="0.2">
      <c r="B172" s="34"/>
    </row>
    <row r="173" spans="2:2" x14ac:dyDescent="0.2">
      <c r="B173" s="34"/>
    </row>
    <row r="174" spans="2:2" x14ac:dyDescent="0.2">
      <c r="B174" s="34"/>
    </row>
    <row r="175" spans="2:2" x14ac:dyDescent="0.2">
      <c r="B175" s="34"/>
    </row>
    <row r="176" spans="2:2" x14ac:dyDescent="0.2">
      <c r="B176" s="34"/>
    </row>
    <row r="177" spans="2:2" x14ac:dyDescent="0.2">
      <c r="B177" s="34"/>
    </row>
    <row r="178" spans="2:2" x14ac:dyDescent="0.2">
      <c r="B178" s="34"/>
    </row>
    <row r="179" spans="2:2" x14ac:dyDescent="0.2">
      <c r="B179" s="34"/>
    </row>
    <row r="180" spans="2:2" x14ac:dyDescent="0.2">
      <c r="B180" s="34"/>
    </row>
    <row r="181" spans="2:2" x14ac:dyDescent="0.2">
      <c r="B181" s="34"/>
    </row>
    <row r="182" spans="2:2" x14ac:dyDescent="0.2">
      <c r="B182" s="34"/>
    </row>
    <row r="183" spans="2:2" x14ac:dyDescent="0.2">
      <c r="B183" s="34"/>
    </row>
    <row r="184" spans="2:2" x14ac:dyDescent="0.2">
      <c r="B184" s="34"/>
    </row>
    <row r="185" spans="2:2" x14ac:dyDescent="0.2">
      <c r="B185" s="34"/>
    </row>
    <row r="186" spans="2:2" x14ac:dyDescent="0.2">
      <c r="B186" s="34"/>
    </row>
    <row r="187" spans="2:2" x14ac:dyDescent="0.2">
      <c r="B187" s="34"/>
    </row>
    <row r="188" spans="2:2" x14ac:dyDescent="0.2">
      <c r="B188" s="34"/>
    </row>
    <row r="189" spans="2:2" x14ac:dyDescent="0.2">
      <c r="B189" s="34"/>
    </row>
    <row r="190" spans="2:2" x14ac:dyDescent="0.2">
      <c r="B190" s="34"/>
    </row>
    <row r="191" spans="2:2" x14ac:dyDescent="0.2">
      <c r="B191" s="34"/>
    </row>
    <row r="192" spans="2:2" x14ac:dyDescent="0.2">
      <c r="B192" s="34"/>
    </row>
    <row r="193" spans="2:2" x14ac:dyDescent="0.2">
      <c r="B193" s="34"/>
    </row>
    <row r="194" spans="2:2" x14ac:dyDescent="0.2">
      <c r="B194" s="34"/>
    </row>
    <row r="195" spans="2:2" x14ac:dyDescent="0.2">
      <c r="B195" s="34"/>
    </row>
    <row r="196" spans="2:2" x14ac:dyDescent="0.2">
      <c r="B196" s="34"/>
    </row>
    <row r="197" spans="2:2" x14ac:dyDescent="0.2">
      <c r="B197" s="34"/>
    </row>
    <row r="198" spans="2:2" x14ac:dyDescent="0.2">
      <c r="B198" s="34"/>
    </row>
    <row r="199" spans="2:2" x14ac:dyDescent="0.2">
      <c r="B199" s="34"/>
    </row>
    <row r="200" spans="2:2" x14ac:dyDescent="0.2">
      <c r="B200" s="34"/>
    </row>
    <row r="201" spans="2:2" x14ac:dyDescent="0.2">
      <c r="B201" s="34"/>
    </row>
    <row r="202" spans="2:2" x14ac:dyDescent="0.2">
      <c r="B202" s="34"/>
    </row>
    <row r="203" spans="2:2" x14ac:dyDescent="0.2">
      <c r="B203" s="34"/>
    </row>
    <row r="204" spans="2:2" x14ac:dyDescent="0.2">
      <c r="B204" s="34"/>
    </row>
    <row r="205" spans="2:2" x14ac:dyDescent="0.2">
      <c r="B205" s="34"/>
    </row>
    <row r="206" spans="2:2" x14ac:dyDescent="0.2">
      <c r="B206" s="34"/>
    </row>
    <row r="207" spans="2:2" x14ac:dyDescent="0.2">
      <c r="B207" s="34"/>
    </row>
    <row r="208" spans="2:2" x14ac:dyDescent="0.2">
      <c r="B208" s="34"/>
    </row>
    <row r="209" spans="2:2" x14ac:dyDescent="0.2">
      <c r="B209" s="34"/>
    </row>
    <row r="210" spans="2:2" x14ac:dyDescent="0.2">
      <c r="B210" s="34"/>
    </row>
    <row r="211" spans="2:2" x14ac:dyDescent="0.2">
      <c r="B211" s="34"/>
    </row>
    <row r="212" spans="2:2" x14ac:dyDescent="0.2">
      <c r="B212" s="34"/>
    </row>
    <row r="213" spans="2:2" x14ac:dyDescent="0.2">
      <c r="B213" s="34"/>
    </row>
    <row r="214" spans="2:2" x14ac:dyDescent="0.2">
      <c r="B214" s="34"/>
    </row>
    <row r="215" spans="2:2" x14ac:dyDescent="0.2">
      <c r="B215" s="34"/>
    </row>
    <row r="216" spans="2:2" x14ac:dyDescent="0.2">
      <c r="B216" s="34"/>
    </row>
    <row r="217" spans="2:2" x14ac:dyDescent="0.2">
      <c r="B217" s="34"/>
    </row>
    <row r="218" spans="2:2" x14ac:dyDescent="0.2">
      <c r="B218" s="34"/>
    </row>
    <row r="219" spans="2:2" x14ac:dyDescent="0.2">
      <c r="B219" s="34"/>
    </row>
    <row r="220" spans="2:2" x14ac:dyDescent="0.2">
      <c r="B220" s="34"/>
    </row>
    <row r="221" spans="2:2" x14ac:dyDescent="0.2">
      <c r="B221" s="34"/>
    </row>
    <row r="222" spans="2:2" x14ac:dyDescent="0.2">
      <c r="B222" s="34"/>
    </row>
    <row r="223" spans="2:2" x14ac:dyDescent="0.2">
      <c r="B223" s="34"/>
    </row>
    <row r="224" spans="2:2" x14ac:dyDescent="0.2">
      <c r="B224" s="34"/>
    </row>
    <row r="225" spans="2:2" x14ac:dyDescent="0.2">
      <c r="B225" s="34"/>
    </row>
    <row r="226" spans="2:2" x14ac:dyDescent="0.2">
      <c r="B226" s="34"/>
    </row>
    <row r="227" spans="2:2" x14ac:dyDescent="0.2">
      <c r="B227" s="34"/>
    </row>
    <row r="228" spans="2:2" x14ac:dyDescent="0.2">
      <c r="B228" s="34"/>
    </row>
    <row r="229" spans="2:2" x14ac:dyDescent="0.2">
      <c r="B229" s="34"/>
    </row>
    <row r="230" spans="2:2" x14ac:dyDescent="0.2">
      <c r="B230" s="34"/>
    </row>
    <row r="231" spans="2:2" x14ac:dyDescent="0.2">
      <c r="B231" s="34"/>
    </row>
    <row r="232" spans="2:2" x14ac:dyDescent="0.2">
      <c r="B232" s="34"/>
    </row>
    <row r="233" spans="2:2" x14ac:dyDescent="0.2">
      <c r="B233" s="34"/>
    </row>
    <row r="234" spans="2:2" x14ac:dyDescent="0.2">
      <c r="B234" s="34"/>
    </row>
    <row r="235" spans="2:2" x14ac:dyDescent="0.2">
      <c r="B235" s="34"/>
    </row>
    <row r="236" spans="2:2" x14ac:dyDescent="0.2">
      <c r="B236" s="34"/>
    </row>
    <row r="237" spans="2:2" x14ac:dyDescent="0.2">
      <c r="B237" s="34"/>
    </row>
    <row r="238" spans="2:2" x14ac:dyDescent="0.2">
      <c r="B238" s="34"/>
    </row>
    <row r="239" spans="2:2" x14ac:dyDescent="0.2">
      <c r="B239" s="34"/>
    </row>
    <row r="240" spans="2:2" x14ac:dyDescent="0.2">
      <c r="B240" s="34"/>
    </row>
    <row r="241" spans="2:2" x14ac:dyDescent="0.2">
      <c r="B241" s="34"/>
    </row>
    <row r="242" spans="2:2" x14ac:dyDescent="0.2">
      <c r="B242" s="34"/>
    </row>
    <row r="243" spans="2:2" x14ac:dyDescent="0.2">
      <c r="B243" s="34"/>
    </row>
    <row r="244" spans="2:2" x14ac:dyDescent="0.2">
      <c r="B244" s="34"/>
    </row>
    <row r="245" spans="2:2" x14ac:dyDescent="0.2">
      <c r="B245" s="34"/>
    </row>
    <row r="246" spans="2:2" x14ac:dyDescent="0.2">
      <c r="B246" s="34"/>
    </row>
    <row r="247" spans="2:2" x14ac:dyDescent="0.2">
      <c r="B247" s="34"/>
    </row>
    <row r="248" spans="2:2" x14ac:dyDescent="0.2">
      <c r="B248" s="34"/>
    </row>
    <row r="249" spans="2:2" x14ac:dyDescent="0.2">
      <c r="B249" s="34"/>
    </row>
    <row r="250" spans="2:2" x14ac:dyDescent="0.2">
      <c r="B250" s="34"/>
    </row>
    <row r="251" spans="2:2" x14ac:dyDescent="0.2">
      <c r="B251" s="34"/>
    </row>
    <row r="252" spans="2:2" x14ac:dyDescent="0.2">
      <c r="B252" s="34"/>
    </row>
    <row r="253" spans="2:2" x14ac:dyDescent="0.2">
      <c r="B253" s="34"/>
    </row>
    <row r="254" spans="2:2" x14ac:dyDescent="0.2">
      <c r="B254" s="34"/>
    </row>
    <row r="255" spans="2:2" x14ac:dyDescent="0.2">
      <c r="B255" s="34"/>
    </row>
    <row r="256" spans="2:2" x14ac:dyDescent="0.2">
      <c r="B256" s="34"/>
    </row>
    <row r="257" spans="2:2" x14ac:dyDescent="0.2">
      <c r="B257" s="34"/>
    </row>
    <row r="258" spans="2:2" x14ac:dyDescent="0.2">
      <c r="B258" s="34"/>
    </row>
    <row r="259" spans="2:2" x14ac:dyDescent="0.2">
      <c r="B259" s="34"/>
    </row>
    <row r="260" spans="2:2" x14ac:dyDescent="0.2">
      <c r="B260" s="34"/>
    </row>
    <row r="261" spans="2:2" x14ac:dyDescent="0.2">
      <c r="B261" s="34"/>
    </row>
    <row r="262" spans="2:2" x14ac:dyDescent="0.2">
      <c r="B262" s="34"/>
    </row>
    <row r="263" spans="2:2" x14ac:dyDescent="0.2">
      <c r="B263" s="34"/>
    </row>
    <row r="264" spans="2:2" x14ac:dyDescent="0.2">
      <c r="B264" s="34"/>
    </row>
    <row r="265" spans="2:2" x14ac:dyDescent="0.2">
      <c r="B265" s="34"/>
    </row>
    <row r="266" spans="2:2" x14ac:dyDescent="0.2">
      <c r="B266" s="34"/>
    </row>
    <row r="267" spans="2:2" x14ac:dyDescent="0.2">
      <c r="B267" s="34"/>
    </row>
    <row r="268" spans="2:2" x14ac:dyDescent="0.2">
      <c r="B268" s="34"/>
    </row>
    <row r="269" spans="2:2" x14ac:dyDescent="0.2">
      <c r="B269" s="34"/>
    </row>
    <row r="270" spans="2:2" x14ac:dyDescent="0.2">
      <c r="B270" s="34"/>
    </row>
    <row r="271" spans="2:2" x14ac:dyDescent="0.2">
      <c r="B271" s="34"/>
    </row>
    <row r="272" spans="2:2" x14ac:dyDescent="0.2">
      <c r="B272" s="34"/>
    </row>
    <row r="273" spans="2:2" x14ac:dyDescent="0.2">
      <c r="B273" s="34"/>
    </row>
    <row r="274" spans="2:2" x14ac:dyDescent="0.2">
      <c r="B274" s="34"/>
    </row>
    <row r="275" spans="2:2" x14ac:dyDescent="0.2">
      <c r="B275" s="34"/>
    </row>
    <row r="276" spans="2:2" x14ac:dyDescent="0.2">
      <c r="B276" s="34"/>
    </row>
    <row r="277" spans="2:2" x14ac:dyDescent="0.2">
      <c r="B277" s="34"/>
    </row>
    <row r="278" spans="2:2" x14ac:dyDescent="0.2">
      <c r="B278" s="34"/>
    </row>
    <row r="279" spans="2:2" x14ac:dyDescent="0.2">
      <c r="B279" s="34"/>
    </row>
    <row r="280" spans="2:2" x14ac:dyDescent="0.2">
      <c r="B280" s="34"/>
    </row>
    <row r="281" spans="2:2" x14ac:dyDescent="0.2">
      <c r="B281" s="34"/>
    </row>
    <row r="282" spans="2:2" x14ac:dyDescent="0.2">
      <c r="B282" s="34"/>
    </row>
    <row r="283" spans="2:2" x14ac:dyDescent="0.2">
      <c r="B283" s="34"/>
    </row>
    <row r="284" spans="2:2" x14ac:dyDescent="0.2">
      <c r="B284" s="34"/>
    </row>
    <row r="285" spans="2:2" x14ac:dyDescent="0.2">
      <c r="B285" s="34"/>
    </row>
    <row r="286" spans="2:2" x14ac:dyDescent="0.2">
      <c r="B286" s="34"/>
    </row>
    <row r="287" spans="2:2" x14ac:dyDescent="0.2">
      <c r="B287" s="34"/>
    </row>
    <row r="288" spans="2:2" x14ac:dyDescent="0.2">
      <c r="B288" s="34"/>
    </row>
    <row r="289" spans="2:2" x14ac:dyDescent="0.2">
      <c r="B289" s="34"/>
    </row>
    <row r="290" spans="2:2" x14ac:dyDescent="0.2">
      <c r="B290" s="34"/>
    </row>
    <row r="291" spans="2:2" x14ac:dyDescent="0.2">
      <c r="B291" s="34"/>
    </row>
    <row r="292" spans="2:2" x14ac:dyDescent="0.2">
      <c r="B292" s="34"/>
    </row>
    <row r="293" spans="2:2" x14ac:dyDescent="0.2">
      <c r="B293" s="34"/>
    </row>
    <row r="294" spans="2:2" x14ac:dyDescent="0.2">
      <c r="B294" s="34"/>
    </row>
    <row r="295" spans="2:2" x14ac:dyDescent="0.2">
      <c r="B295" s="34"/>
    </row>
    <row r="296" spans="2:2" x14ac:dyDescent="0.2">
      <c r="B296" s="34"/>
    </row>
    <row r="297" spans="2:2" x14ac:dyDescent="0.2">
      <c r="B297" s="34"/>
    </row>
    <row r="298" spans="2:2" x14ac:dyDescent="0.2">
      <c r="B298" s="34"/>
    </row>
    <row r="299" spans="2:2" x14ac:dyDescent="0.2">
      <c r="B299" s="34"/>
    </row>
    <row r="300" spans="2:2" x14ac:dyDescent="0.2">
      <c r="B300" s="34"/>
    </row>
    <row r="301" spans="2:2" x14ac:dyDescent="0.2">
      <c r="B301" s="34"/>
    </row>
    <row r="302" spans="2:2" x14ac:dyDescent="0.2">
      <c r="B302" s="34"/>
    </row>
    <row r="303" spans="2:2" x14ac:dyDescent="0.2">
      <c r="B303" s="34"/>
    </row>
    <row r="304" spans="2:2" x14ac:dyDescent="0.2">
      <c r="B304" s="34"/>
    </row>
    <row r="305" spans="2:2" x14ac:dyDescent="0.2">
      <c r="B305" s="34"/>
    </row>
    <row r="306" spans="2:2" x14ac:dyDescent="0.2">
      <c r="B306" s="34"/>
    </row>
    <row r="307" spans="2:2" x14ac:dyDescent="0.2">
      <c r="B307" s="34"/>
    </row>
    <row r="308" spans="2:2" x14ac:dyDescent="0.2">
      <c r="B308" s="34"/>
    </row>
    <row r="309" spans="2:2" x14ac:dyDescent="0.2">
      <c r="B309" s="34"/>
    </row>
    <row r="310" spans="2:2" x14ac:dyDescent="0.2">
      <c r="B310" s="34"/>
    </row>
    <row r="311" spans="2:2" x14ac:dyDescent="0.2">
      <c r="B311" s="34"/>
    </row>
    <row r="312" spans="2:2" x14ac:dyDescent="0.2">
      <c r="B312" s="34"/>
    </row>
    <row r="313" spans="2:2" x14ac:dyDescent="0.2">
      <c r="B313" s="34"/>
    </row>
    <row r="314" spans="2:2" x14ac:dyDescent="0.2">
      <c r="B314" s="34"/>
    </row>
    <row r="315" spans="2:2" x14ac:dyDescent="0.2">
      <c r="B315" s="34"/>
    </row>
    <row r="316" spans="2:2" x14ac:dyDescent="0.2">
      <c r="B316" s="34"/>
    </row>
    <row r="317" spans="2:2" x14ac:dyDescent="0.2">
      <c r="B317" s="34"/>
    </row>
    <row r="318" spans="2:2" x14ac:dyDescent="0.2">
      <c r="B318" s="34"/>
    </row>
    <row r="319" spans="2:2" x14ac:dyDescent="0.2">
      <c r="B319" s="34"/>
    </row>
    <row r="320" spans="2:2" x14ac:dyDescent="0.2">
      <c r="B320" s="34"/>
    </row>
    <row r="321" spans="2:2" x14ac:dyDescent="0.2">
      <c r="B321" s="34"/>
    </row>
    <row r="322" spans="2:2" x14ac:dyDescent="0.2">
      <c r="B322" s="34"/>
    </row>
    <row r="323" spans="2:2" x14ac:dyDescent="0.2">
      <c r="B323" s="34"/>
    </row>
    <row r="324" spans="2:2" x14ac:dyDescent="0.2">
      <c r="B324" s="34"/>
    </row>
    <row r="325" spans="2:2" x14ac:dyDescent="0.2">
      <c r="B325" s="34"/>
    </row>
    <row r="326" spans="2:2" x14ac:dyDescent="0.2">
      <c r="B326" s="34"/>
    </row>
    <row r="327" spans="2:2" x14ac:dyDescent="0.2">
      <c r="B327" s="34"/>
    </row>
    <row r="328" spans="2:2" x14ac:dyDescent="0.2">
      <c r="B328" s="34"/>
    </row>
    <row r="329" spans="2:2" x14ac:dyDescent="0.2">
      <c r="B329" s="34"/>
    </row>
    <row r="330" spans="2:2" x14ac:dyDescent="0.2">
      <c r="B330" s="34"/>
    </row>
    <row r="331" spans="2:2" x14ac:dyDescent="0.2">
      <c r="B331" s="34"/>
    </row>
    <row r="332" spans="2:2" x14ac:dyDescent="0.2">
      <c r="B332" s="34"/>
    </row>
    <row r="333" spans="2:2" x14ac:dyDescent="0.2">
      <c r="B333" s="34"/>
    </row>
    <row r="334" spans="2:2" x14ac:dyDescent="0.2">
      <c r="B334" s="34"/>
    </row>
    <row r="335" spans="2:2" x14ac:dyDescent="0.2">
      <c r="B335" s="34"/>
    </row>
    <row r="336" spans="2:2" x14ac:dyDescent="0.2">
      <c r="B336" s="34"/>
    </row>
    <row r="337" spans="2:2" x14ac:dyDescent="0.2">
      <c r="B337" s="34"/>
    </row>
    <row r="338" spans="2:2" x14ac:dyDescent="0.2">
      <c r="B338" s="34"/>
    </row>
    <row r="339" spans="2:2" x14ac:dyDescent="0.2">
      <c r="B339" s="34"/>
    </row>
    <row r="340" spans="2:2" x14ac:dyDescent="0.2">
      <c r="B340" s="34"/>
    </row>
    <row r="341" spans="2:2" x14ac:dyDescent="0.2">
      <c r="B341" s="34"/>
    </row>
    <row r="342" spans="2:2" x14ac:dyDescent="0.2">
      <c r="B342" s="34"/>
    </row>
    <row r="343" spans="2:2" x14ac:dyDescent="0.2">
      <c r="B343" s="34"/>
    </row>
    <row r="344" spans="2:2" x14ac:dyDescent="0.2">
      <c r="B344" s="34"/>
    </row>
    <row r="345" spans="2:2" x14ac:dyDescent="0.2">
      <c r="B345" s="34"/>
    </row>
    <row r="346" spans="2:2" x14ac:dyDescent="0.2">
      <c r="B346" s="34"/>
    </row>
    <row r="347" spans="2:2" x14ac:dyDescent="0.2">
      <c r="B347" s="34"/>
    </row>
    <row r="348" spans="2:2" x14ac:dyDescent="0.2">
      <c r="B348" s="34"/>
    </row>
    <row r="349" spans="2:2" x14ac:dyDescent="0.2">
      <c r="B349" s="34"/>
    </row>
    <row r="350" spans="2:2" x14ac:dyDescent="0.2">
      <c r="B350" s="34"/>
    </row>
    <row r="351" spans="2:2" x14ac:dyDescent="0.2">
      <c r="B351" s="34"/>
    </row>
    <row r="352" spans="2:2" x14ac:dyDescent="0.2">
      <c r="B352" s="34"/>
    </row>
    <row r="353" spans="2:2" x14ac:dyDescent="0.2">
      <c r="B353" s="34"/>
    </row>
    <row r="354" spans="2:2" x14ac:dyDescent="0.2">
      <c r="B354" s="34"/>
    </row>
    <row r="355" spans="2:2" x14ac:dyDescent="0.2">
      <c r="B355" s="34"/>
    </row>
    <row r="356" spans="2:2" x14ac:dyDescent="0.2">
      <c r="B356" s="34"/>
    </row>
    <row r="357" spans="2:2" x14ac:dyDescent="0.2">
      <c r="B357" s="34"/>
    </row>
    <row r="358" spans="2:2" x14ac:dyDescent="0.2">
      <c r="B358" s="34"/>
    </row>
    <row r="359" spans="2:2" x14ac:dyDescent="0.2">
      <c r="B359" s="34"/>
    </row>
    <row r="360" spans="2:2" x14ac:dyDescent="0.2">
      <c r="B360" s="34"/>
    </row>
    <row r="361" spans="2:2" x14ac:dyDescent="0.2">
      <c r="B361" s="34"/>
    </row>
    <row r="362" spans="2:2" x14ac:dyDescent="0.2">
      <c r="B362" s="34"/>
    </row>
    <row r="363" spans="2:2" x14ac:dyDescent="0.2">
      <c r="B363" s="34"/>
    </row>
    <row r="364" spans="2:2" x14ac:dyDescent="0.2">
      <c r="B364" s="34"/>
    </row>
    <row r="365" spans="2:2" x14ac:dyDescent="0.2">
      <c r="B365" s="34"/>
    </row>
    <row r="366" spans="2:2" x14ac:dyDescent="0.2">
      <c r="B366" s="34"/>
    </row>
    <row r="367" spans="2:2" x14ac:dyDescent="0.2">
      <c r="B367" s="34"/>
    </row>
    <row r="368" spans="2:2" x14ac:dyDescent="0.2">
      <c r="B368" s="34"/>
    </row>
    <row r="369" spans="2:2" x14ac:dyDescent="0.2">
      <c r="B369" s="34"/>
    </row>
    <row r="370" spans="2:2" x14ac:dyDescent="0.2">
      <c r="B370" s="34"/>
    </row>
    <row r="371" spans="2:2" x14ac:dyDescent="0.2">
      <c r="B371" s="34"/>
    </row>
    <row r="372" spans="2:2" x14ac:dyDescent="0.2">
      <c r="B372" s="34"/>
    </row>
    <row r="373" spans="2:2" x14ac:dyDescent="0.2">
      <c r="B373" s="34"/>
    </row>
    <row r="374" spans="2:2" x14ac:dyDescent="0.2">
      <c r="B374" s="34"/>
    </row>
    <row r="375" spans="2:2" x14ac:dyDescent="0.2">
      <c r="B375" s="34"/>
    </row>
    <row r="376" spans="2:2" x14ac:dyDescent="0.2">
      <c r="B376" s="34"/>
    </row>
    <row r="377" spans="2:2" x14ac:dyDescent="0.2">
      <c r="B377" s="34"/>
    </row>
    <row r="378" spans="2:2" x14ac:dyDescent="0.2">
      <c r="B378" s="34"/>
    </row>
    <row r="379" spans="2:2" x14ac:dyDescent="0.2">
      <c r="B379" s="34"/>
    </row>
    <row r="380" spans="2:2" x14ac:dyDescent="0.2">
      <c r="B380" s="34"/>
    </row>
    <row r="381" spans="2:2" x14ac:dyDescent="0.2">
      <c r="B381" s="34"/>
    </row>
    <row r="382" spans="2:2" x14ac:dyDescent="0.2">
      <c r="B382" s="34"/>
    </row>
    <row r="383" spans="2:2" x14ac:dyDescent="0.2">
      <c r="B383" s="34"/>
    </row>
    <row r="384" spans="2:2" x14ac:dyDescent="0.2">
      <c r="B384" s="34"/>
    </row>
    <row r="385" spans="2:2" x14ac:dyDescent="0.2">
      <c r="B385" s="34"/>
    </row>
    <row r="386" spans="2:2" x14ac:dyDescent="0.2">
      <c r="B386" s="34"/>
    </row>
    <row r="387" spans="2:2" x14ac:dyDescent="0.2">
      <c r="B387" s="34"/>
    </row>
    <row r="388" spans="2:2" x14ac:dyDescent="0.2">
      <c r="B388" s="34"/>
    </row>
    <row r="389" spans="2:2" x14ac:dyDescent="0.2">
      <c r="B389" s="34"/>
    </row>
    <row r="390" spans="2:2" x14ac:dyDescent="0.2">
      <c r="B390" s="34"/>
    </row>
    <row r="391" spans="2:2" x14ac:dyDescent="0.2">
      <c r="B391" s="34"/>
    </row>
    <row r="392" spans="2:2" x14ac:dyDescent="0.2">
      <c r="B392" s="34"/>
    </row>
    <row r="393" spans="2:2" x14ac:dyDescent="0.2">
      <c r="B393" s="34"/>
    </row>
    <row r="394" spans="2:2" x14ac:dyDescent="0.2">
      <c r="B394" s="34"/>
    </row>
    <row r="395" spans="2:2" x14ac:dyDescent="0.2">
      <c r="B395" s="34"/>
    </row>
    <row r="396" spans="2:2" x14ac:dyDescent="0.2">
      <c r="B396" s="34"/>
    </row>
    <row r="397" spans="2:2" x14ac:dyDescent="0.2">
      <c r="B397" s="34"/>
    </row>
    <row r="398" spans="2:2" x14ac:dyDescent="0.2">
      <c r="B398" s="34"/>
    </row>
    <row r="399" spans="2:2" x14ac:dyDescent="0.2">
      <c r="B399" s="34"/>
    </row>
    <row r="400" spans="2:2" x14ac:dyDescent="0.2">
      <c r="B400" s="34"/>
    </row>
    <row r="401" spans="2:2" x14ac:dyDescent="0.2">
      <c r="B401" s="34"/>
    </row>
    <row r="402" spans="2:2" x14ac:dyDescent="0.2">
      <c r="B402" s="34"/>
    </row>
    <row r="403" spans="2:2" x14ac:dyDescent="0.2">
      <c r="B403" s="34"/>
    </row>
    <row r="404" spans="2:2" x14ac:dyDescent="0.2">
      <c r="B404" s="34"/>
    </row>
    <row r="405" spans="2:2" x14ac:dyDescent="0.2">
      <c r="B405" s="34"/>
    </row>
    <row r="406" spans="2:2" x14ac:dyDescent="0.2">
      <c r="B406" s="34"/>
    </row>
    <row r="407" spans="2:2" x14ac:dyDescent="0.2">
      <c r="B407" s="34"/>
    </row>
    <row r="408" spans="2:2" x14ac:dyDescent="0.2">
      <c r="B408" s="34"/>
    </row>
    <row r="409" spans="2:2" x14ac:dyDescent="0.2">
      <c r="B409" s="34"/>
    </row>
    <row r="410" spans="2:2" x14ac:dyDescent="0.2">
      <c r="B410" s="34"/>
    </row>
    <row r="411" spans="2:2" x14ac:dyDescent="0.2">
      <c r="B411" s="34"/>
    </row>
    <row r="412" spans="2:2" x14ac:dyDescent="0.2">
      <c r="B412" s="34"/>
    </row>
    <row r="413" spans="2:2" x14ac:dyDescent="0.2">
      <c r="B413" s="34"/>
    </row>
    <row r="414" spans="2:2" x14ac:dyDescent="0.2">
      <c r="B414" s="34"/>
    </row>
    <row r="415" spans="2:2" x14ac:dyDescent="0.2">
      <c r="B415" s="34"/>
    </row>
    <row r="416" spans="2:2" x14ac:dyDescent="0.2">
      <c r="B416" s="34"/>
    </row>
    <row r="417" spans="2:2" x14ac:dyDescent="0.2">
      <c r="B417" s="34"/>
    </row>
    <row r="418" spans="2:2" x14ac:dyDescent="0.2">
      <c r="B418" s="34"/>
    </row>
    <row r="419" spans="2:2" x14ac:dyDescent="0.2">
      <c r="B419" s="34"/>
    </row>
    <row r="420" spans="2:2" x14ac:dyDescent="0.2">
      <c r="B420" s="34"/>
    </row>
    <row r="421" spans="2:2" x14ac:dyDescent="0.2">
      <c r="B421" s="34"/>
    </row>
    <row r="422" spans="2:2" x14ac:dyDescent="0.2">
      <c r="B422" s="34"/>
    </row>
    <row r="423" spans="2:2" x14ac:dyDescent="0.2">
      <c r="B423" s="34"/>
    </row>
    <row r="424" spans="2:2" x14ac:dyDescent="0.2">
      <c r="B424" s="34"/>
    </row>
    <row r="425" spans="2:2" x14ac:dyDescent="0.2">
      <c r="B425" s="34"/>
    </row>
    <row r="426" spans="2:2" x14ac:dyDescent="0.2">
      <c r="B426" s="34"/>
    </row>
    <row r="427" spans="2:2" x14ac:dyDescent="0.2">
      <c r="B427" s="34"/>
    </row>
    <row r="428" spans="2:2" x14ac:dyDescent="0.2">
      <c r="B428" s="34"/>
    </row>
    <row r="429" spans="2:2" x14ac:dyDescent="0.2">
      <c r="B429" s="34"/>
    </row>
    <row r="430" spans="2:2" x14ac:dyDescent="0.2">
      <c r="B430" s="34"/>
    </row>
    <row r="431" spans="2:2" x14ac:dyDescent="0.2">
      <c r="B431" s="34"/>
    </row>
    <row r="432" spans="2:2" x14ac:dyDescent="0.2">
      <c r="B432" s="34"/>
    </row>
    <row r="433" spans="2:2" x14ac:dyDescent="0.2">
      <c r="B433" s="34"/>
    </row>
    <row r="434" spans="2:2" x14ac:dyDescent="0.2">
      <c r="B434" s="34"/>
    </row>
    <row r="435" spans="2:2" x14ac:dyDescent="0.2">
      <c r="B435" s="34"/>
    </row>
    <row r="436" spans="2:2" x14ac:dyDescent="0.2">
      <c r="B436" s="34"/>
    </row>
    <row r="437" spans="2:2" x14ac:dyDescent="0.2">
      <c r="B437" s="34"/>
    </row>
    <row r="438" spans="2:2" x14ac:dyDescent="0.2">
      <c r="B438" s="34"/>
    </row>
    <row r="439" spans="2:2" x14ac:dyDescent="0.2">
      <c r="B439" s="34"/>
    </row>
    <row r="440" spans="2:2" x14ac:dyDescent="0.2">
      <c r="B440" s="34"/>
    </row>
    <row r="441" spans="2:2" x14ac:dyDescent="0.2">
      <c r="B441" s="34"/>
    </row>
    <row r="442" spans="2:2" x14ac:dyDescent="0.2">
      <c r="B442" s="34"/>
    </row>
    <row r="443" spans="2:2" x14ac:dyDescent="0.2">
      <c r="B443" s="34"/>
    </row>
    <row r="444" spans="2:2" x14ac:dyDescent="0.2">
      <c r="B444" s="34"/>
    </row>
    <row r="445" spans="2:2" x14ac:dyDescent="0.2">
      <c r="B445" s="34"/>
    </row>
    <row r="446" spans="2:2" x14ac:dyDescent="0.2">
      <c r="B446" s="34"/>
    </row>
    <row r="447" spans="2:2" x14ac:dyDescent="0.2">
      <c r="B447" s="34"/>
    </row>
    <row r="448" spans="2:2" x14ac:dyDescent="0.2">
      <c r="B448" s="34"/>
    </row>
    <row r="449" spans="2:2" x14ac:dyDescent="0.2">
      <c r="B449" s="34"/>
    </row>
    <row r="450" spans="2:2" x14ac:dyDescent="0.2">
      <c r="B450" s="34"/>
    </row>
    <row r="451" spans="2:2" x14ac:dyDescent="0.2">
      <c r="B451" s="34"/>
    </row>
    <row r="452" spans="2:2" x14ac:dyDescent="0.2">
      <c r="B452" s="34"/>
    </row>
    <row r="453" spans="2:2" x14ac:dyDescent="0.2">
      <c r="B453" s="34"/>
    </row>
    <row r="454" spans="2:2" x14ac:dyDescent="0.2">
      <c r="B454" s="34"/>
    </row>
    <row r="455" spans="2:2" x14ac:dyDescent="0.2">
      <c r="B455" s="34"/>
    </row>
    <row r="456" spans="2:2" x14ac:dyDescent="0.2">
      <c r="B456" s="34"/>
    </row>
    <row r="457" spans="2:2" x14ac:dyDescent="0.2">
      <c r="B457" s="34"/>
    </row>
    <row r="458" spans="2:2" x14ac:dyDescent="0.2">
      <c r="B458" s="34"/>
    </row>
    <row r="459" spans="2:2" x14ac:dyDescent="0.2">
      <c r="B459" s="34"/>
    </row>
    <row r="460" spans="2:2" x14ac:dyDescent="0.2">
      <c r="B460" s="34"/>
    </row>
    <row r="461" spans="2:2" x14ac:dyDescent="0.2">
      <c r="B461" s="34"/>
    </row>
    <row r="462" spans="2:2" x14ac:dyDescent="0.2">
      <c r="B462" s="34"/>
    </row>
    <row r="463" spans="2:2" x14ac:dyDescent="0.2">
      <c r="B463" s="34"/>
    </row>
    <row r="464" spans="2:2" x14ac:dyDescent="0.2">
      <c r="B464" s="34"/>
    </row>
    <row r="465" spans="2:2" x14ac:dyDescent="0.2">
      <c r="B465" s="34"/>
    </row>
    <row r="466" spans="2:2" x14ac:dyDescent="0.2">
      <c r="B466" s="34"/>
    </row>
    <row r="467" spans="2:2" x14ac:dyDescent="0.2">
      <c r="B467" s="34"/>
    </row>
    <row r="468" spans="2:2" x14ac:dyDescent="0.2">
      <c r="B468" s="34"/>
    </row>
    <row r="469" spans="2:2" x14ac:dyDescent="0.2">
      <c r="B469" s="34"/>
    </row>
    <row r="470" spans="2:2" x14ac:dyDescent="0.2">
      <c r="B470" s="34"/>
    </row>
    <row r="471" spans="2:2" x14ac:dyDescent="0.2">
      <c r="B471" s="34"/>
    </row>
    <row r="472" spans="2:2" x14ac:dyDescent="0.2">
      <c r="B472" s="34"/>
    </row>
    <row r="473" spans="2:2" x14ac:dyDescent="0.2">
      <c r="B473" s="34"/>
    </row>
    <row r="474" spans="2:2" x14ac:dyDescent="0.2">
      <c r="B474" s="34"/>
    </row>
  </sheetData>
  <mergeCells count="16">
    <mergeCell ref="A23:I23"/>
    <mergeCell ref="A29:F29"/>
    <mergeCell ref="A31:I31"/>
    <mergeCell ref="A10:I10"/>
    <mergeCell ref="A11:I11"/>
    <mergeCell ref="A15:I15"/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</mergeCells>
  <phoneticPr fontId="18" type="noConversion"/>
  <printOptions horizontalCentered="1"/>
  <pageMargins left="0.39370078740157483" right="0.39370078740157483" top="1.1100000000000001" bottom="0.39370078740157483" header="0" footer="0"/>
  <pageSetup paperSize="9" scale="43" fitToWidth="0" fitToHeight="0" orientation="landscape" horizontalDpi="300" verticalDpi="300" r:id="rId1"/>
  <headerFooter alignWithMargins="0"/>
  <ignoredErrors>
    <ignoredError sqref="G18:H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80" zoomScaleSheetLayoutView="80" workbookViewId="0">
      <selection activeCell="C6" sqref="C6"/>
    </sheetView>
  </sheetViews>
  <sheetFormatPr defaultRowHeight="12.75" x14ac:dyDescent="0.2"/>
  <cols>
    <col min="1" max="1" width="5.5703125" customWidth="1"/>
    <col min="2" max="2" width="27.42578125" customWidth="1"/>
    <col min="3" max="3" width="46" customWidth="1"/>
    <col min="4" max="4" width="23.42578125" customWidth="1"/>
    <col min="5" max="5" width="22.42578125" customWidth="1"/>
    <col min="6" max="6" width="21.28515625" customWidth="1"/>
    <col min="7" max="7" width="26.28515625" customWidth="1"/>
    <col min="8" max="8" width="26.7109375" customWidth="1"/>
  </cols>
  <sheetData>
    <row r="1" spans="1:9" s="46" customFormat="1" ht="26.25" customHeight="1" x14ac:dyDescent="0.2">
      <c r="G1" s="134"/>
      <c r="H1" s="135" t="s">
        <v>17</v>
      </c>
      <c r="I1" s="136"/>
    </row>
    <row r="2" spans="1:9" s="46" customFormat="1" x14ac:dyDescent="0.2"/>
    <row r="3" spans="1:9" s="46" customFormat="1" ht="76.5" customHeight="1" x14ac:dyDescent="0.2">
      <c r="A3" s="312" t="s">
        <v>217</v>
      </c>
      <c r="B3" s="312"/>
      <c r="C3" s="312"/>
      <c r="D3" s="312"/>
      <c r="E3" s="312"/>
      <c r="F3" s="312"/>
      <c r="G3" s="312"/>
      <c r="H3" s="312"/>
    </row>
    <row r="4" spans="1:9" s="46" customFormat="1" ht="29.25" customHeight="1" x14ac:dyDescent="0.2">
      <c r="A4" s="131"/>
      <c r="B4" s="131"/>
      <c r="C4" s="131"/>
      <c r="D4" s="137"/>
      <c r="E4" s="137"/>
      <c r="F4" s="137"/>
      <c r="G4" s="137"/>
    </row>
    <row r="5" spans="1:9" s="46" customFormat="1" ht="187.5" x14ac:dyDescent="0.2">
      <c r="A5" s="138" t="s">
        <v>8</v>
      </c>
      <c r="B5" s="138" t="s">
        <v>9</v>
      </c>
      <c r="C5" s="138" t="s">
        <v>10</v>
      </c>
      <c r="D5" s="138" t="s">
        <v>15</v>
      </c>
      <c r="E5" s="138" t="s">
        <v>213</v>
      </c>
      <c r="F5" s="138" t="s">
        <v>11</v>
      </c>
      <c r="G5" s="138" t="s">
        <v>13</v>
      </c>
      <c r="H5" s="138" t="s">
        <v>14</v>
      </c>
    </row>
    <row r="6" spans="1:9" s="140" customFormat="1" ht="56.25" x14ac:dyDescent="0.2">
      <c r="A6" s="139">
        <v>1</v>
      </c>
      <c r="B6" s="139" t="s">
        <v>215</v>
      </c>
      <c r="C6" s="139" t="s">
        <v>214</v>
      </c>
      <c r="D6" s="139" t="s">
        <v>212</v>
      </c>
      <c r="E6" s="139" t="s">
        <v>216</v>
      </c>
      <c r="F6" s="141">
        <v>150</v>
      </c>
      <c r="G6" s="139">
        <v>30</v>
      </c>
      <c r="H6" s="160" t="s">
        <v>218</v>
      </c>
    </row>
    <row r="7" spans="1:9" s="140" customFormat="1" ht="56.25" x14ac:dyDescent="0.2">
      <c r="A7" s="139">
        <v>2</v>
      </c>
      <c r="B7" s="161" t="s">
        <v>219</v>
      </c>
      <c r="C7" s="162" t="s">
        <v>220</v>
      </c>
      <c r="D7" s="160" t="s">
        <v>212</v>
      </c>
      <c r="E7" s="161" t="s">
        <v>221</v>
      </c>
      <c r="F7" s="161">
        <v>20</v>
      </c>
      <c r="G7" s="161">
        <v>20</v>
      </c>
      <c r="H7" s="161" t="s">
        <v>218</v>
      </c>
    </row>
    <row r="8" spans="1:9" s="140" customFormat="1" ht="18.75" x14ac:dyDescent="0.2">
      <c r="A8" s="139"/>
    </row>
    <row r="9" spans="1:9" s="46" customFormat="1" ht="18" hidden="1" customHeight="1" x14ac:dyDescent="0.2">
      <c r="A9" s="313"/>
      <c r="B9" s="315"/>
      <c r="C9" s="315"/>
      <c r="D9" s="315"/>
      <c r="E9" s="142"/>
      <c r="F9" s="311"/>
      <c r="G9" s="311"/>
      <c r="H9" s="311"/>
    </row>
    <row r="10" spans="1:9" s="46" customFormat="1" ht="18" hidden="1" customHeight="1" x14ac:dyDescent="0.2">
      <c r="A10" s="314"/>
      <c r="B10" s="315" t="s">
        <v>12</v>
      </c>
      <c r="C10" s="315"/>
      <c r="D10" s="315"/>
      <c r="E10" s="139"/>
      <c r="F10" s="311"/>
      <c r="G10" s="311"/>
      <c r="H10" s="311"/>
    </row>
    <row r="11" spans="1:9" s="46" customFormat="1" ht="27.75" customHeight="1" x14ac:dyDescent="0.2">
      <c r="A11" s="310" t="s">
        <v>154</v>
      </c>
      <c r="B11" s="310"/>
      <c r="C11" s="310"/>
      <c r="D11" s="310"/>
      <c r="E11" s="143"/>
      <c r="F11" s="144"/>
      <c r="G11" s="144"/>
      <c r="H11" s="144"/>
    </row>
  </sheetData>
  <mergeCells count="9">
    <mergeCell ref="A11:D11"/>
    <mergeCell ref="F9:F10"/>
    <mergeCell ref="G9:G10"/>
    <mergeCell ref="A3:H3"/>
    <mergeCell ref="A9:A10"/>
    <mergeCell ref="B9:B10"/>
    <mergeCell ref="C9:C10"/>
    <mergeCell ref="D9:D10"/>
    <mergeCell ref="H9:H10"/>
  </mergeCells>
  <phoneticPr fontId="18" type="noConversion"/>
  <printOptions horizontalCentered="1"/>
  <pageMargins left="0.19685039370078741" right="0.19685039370078741" top="0.74803149606299213" bottom="0.19685039370078741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75" zoomScaleNormal="75" workbookViewId="0">
      <selection activeCell="O18" sqref="O18"/>
    </sheetView>
  </sheetViews>
  <sheetFormatPr defaultRowHeight="12.75" x14ac:dyDescent="0.2"/>
  <sheetData>
    <row r="1" spans="1:14" ht="18.75" x14ac:dyDescent="0.2">
      <c r="L1" s="320" t="s">
        <v>46</v>
      </c>
      <c r="M1" s="320"/>
      <c r="N1" s="320"/>
    </row>
    <row r="2" spans="1:14" ht="18.75" x14ac:dyDescent="0.2">
      <c r="L2" s="96"/>
      <c r="M2" s="96"/>
      <c r="N2" s="96"/>
    </row>
    <row r="3" spans="1:14" ht="38.25" customHeight="1" x14ac:dyDescent="0.3">
      <c r="A3" s="322" t="s">
        <v>178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16.149999999999999" customHeight="1" x14ac:dyDescent="0.3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101.25" customHeight="1" x14ac:dyDescent="0.2">
      <c r="A5" s="321" t="s">
        <v>177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4" ht="34.5" customHeight="1" x14ac:dyDescent="0.2">
      <c r="A6" s="323" t="s">
        <v>176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</row>
    <row r="7" spans="1:14" ht="64.900000000000006" customHeight="1" x14ac:dyDescent="0.2">
      <c r="A7" s="316" t="s">
        <v>201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</row>
    <row r="8" spans="1:14" ht="61.9" customHeight="1" x14ac:dyDescent="0.2">
      <c r="A8" s="316" t="s">
        <v>52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</row>
    <row r="9" spans="1:14" ht="41.45" customHeight="1" x14ac:dyDescent="0.2">
      <c r="A9" s="316" t="s">
        <v>53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1:14" ht="58.5" customHeight="1" x14ac:dyDescent="0.2">
      <c r="A10" s="316" t="s">
        <v>40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</row>
    <row r="11" spans="1:14" ht="36.6" customHeight="1" x14ac:dyDescent="0.2">
      <c r="A11" s="316" t="s">
        <v>54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</row>
    <row r="12" spans="1:14" ht="36.6" customHeight="1" x14ac:dyDescent="0.2">
      <c r="A12" s="316" t="s">
        <v>55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</row>
    <row r="13" spans="1:14" ht="60" customHeight="1" x14ac:dyDescent="0.2">
      <c r="A13" s="316" t="s">
        <v>41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</row>
    <row r="14" spans="1:14" ht="36.6" customHeight="1" x14ac:dyDescent="0.2">
      <c r="A14" s="316" t="s">
        <v>42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</row>
    <row r="15" spans="1:14" ht="42" customHeight="1" x14ac:dyDescent="0.2">
      <c r="A15" s="316" t="s">
        <v>43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</row>
    <row r="16" spans="1:14" ht="40.5" customHeight="1" x14ac:dyDescent="0.2">
      <c r="A16" s="318" t="s">
        <v>59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</row>
    <row r="17" spans="1:14" ht="45" customHeight="1" x14ac:dyDescent="0.2">
      <c r="A17" s="316" t="s">
        <v>44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</row>
    <row r="18" spans="1:14" ht="24" customHeight="1" x14ac:dyDescent="0.3">
      <c r="A18" s="319" t="s">
        <v>60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</row>
    <row r="19" spans="1:14" ht="42.75" customHeight="1" x14ac:dyDescent="0.2">
      <c r="A19" s="317" t="s">
        <v>45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</row>
  </sheetData>
  <mergeCells count="17">
    <mergeCell ref="A7:N7"/>
    <mergeCell ref="L1:N1"/>
    <mergeCell ref="A5:N5"/>
    <mergeCell ref="A3:N3"/>
    <mergeCell ref="A6:N6"/>
    <mergeCell ref="A19:N19"/>
    <mergeCell ref="A15:N15"/>
    <mergeCell ref="A16:N16"/>
    <mergeCell ref="A17:N17"/>
    <mergeCell ref="A18:N18"/>
    <mergeCell ref="A14:N14"/>
    <mergeCell ref="A8:N8"/>
    <mergeCell ref="A13:N13"/>
    <mergeCell ref="A9:N9"/>
    <mergeCell ref="A11:N11"/>
    <mergeCell ref="A12:N12"/>
    <mergeCell ref="A10:N10"/>
  </mergeCells>
  <phoneticPr fontId="18" type="noConversion"/>
  <printOptions horizontalCentered="1"/>
  <pageMargins left="0.78740157480314965" right="0.39370078740157483" top="0.78740157480314965" bottom="0.39370078740157483" header="0" footer="0"/>
  <pageSetup paperSize="9" scale="6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43" workbookViewId="0">
      <selection activeCell="H16" sqref="H16"/>
    </sheetView>
  </sheetViews>
  <sheetFormatPr defaultRowHeight="12.75" x14ac:dyDescent="0.2"/>
  <sheetData>
    <row r="1" spans="1:11" x14ac:dyDescent="0.2">
      <c r="A1" t="s">
        <v>165</v>
      </c>
    </row>
    <row r="2" spans="1:11" x14ac:dyDescent="0.2">
      <c r="A2" t="s">
        <v>224</v>
      </c>
    </row>
    <row r="3" spans="1:11" x14ac:dyDescent="0.2">
      <c r="J3" t="s">
        <v>166</v>
      </c>
    </row>
    <row r="4" spans="1:11" x14ac:dyDescent="0.2">
      <c r="E4" t="s">
        <v>135</v>
      </c>
      <c r="F4" t="s">
        <v>136</v>
      </c>
      <c r="G4" t="s">
        <v>137</v>
      </c>
      <c r="H4" t="s">
        <v>138</v>
      </c>
      <c r="I4" t="s">
        <v>139</v>
      </c>
      <c r="J4" t="s">
        <v>126</v>
      </c>
      <c r="K4" t="s">
        <v>125</v>
      </c>
    </row>
    <row r="5" spans="1:11" ht="140.25" x14ac:dyDescent="0.2">
      <c r="A5" s="168" t="s">
        <v>20</v>
      </c>
      <c r="E5">
        <v>46.497</v>
      </c>
      <c r="F5">
        <v>63.558</v>
      </c>
      <c r="G5">
        <v>60.076999999999998</v>
      </c>
      <c r="H5">
        <v>0.69499999999999995</v>
      </c>
      <c r="I5">
        <v>164.5</v>
      </c>
      <c r="J5">
        <v>16.547999999999998</v>
      </c>
      <c r="K5">
        <v>0.60799999999999998</v>
      </c>
    </row>
    <row r="6" spans="1:11" x14ac:dyDescent="0.2">
      <c r="A6" t="s">
        <v>19</v>
      </c>
      <c r="E6">
        <v>46.497</v>
      </c>
      <c r="F6">
        <v>63.558</v>
      </c>
      <c r="G6">
        <v>60.076999999999998</v>
      </c>
      <c r="H6">
        <v>0.69499999999999995</v>
      </c>
      <c r="I6">
        <v>164.5</v>
      </c>
      <c r="J6">
        <v>16.547999999999998</v>
      </c>
      <c r="K6">
        <v>0.60799999999999998</v>
      </c>
    </row>
    <row r="7" spans="1:11" x14ac:dyDescent="0.2">
      <c r="B7" t="s">
        <v>140</v>
      </c>
    </row>
    <row r="8" spans="1:11" x14ac:dyDescent="0.2">
      <c r="B8" t="s">
        <v>58</v>
      </c>
      <c r="E8">
        <v>46.497</v>
      </c>
      <c r="F8">
        <v>48.323</v>
      </c>
      <c r="G8">
        <v>45.326999999999998</v>
      </c>
      <c r="I8">
        <v>156</v>
      </c>
      <c r="J8">
        <v>14.948</v>
      </c>
      <c r="K8">
        <v>0</v>
      </c>
    </row>
    <row r="9" spans="1:11" x14ac:dyDescent="0.2">
      <c r="B9" t="s">
        <v>225</v>
      </c>
      <c r="E9">
        <v>1.0449999999999999</v>
      </c>
      <c r="F9">
        <v>1.0449999999999999</v>
      </c>
      <c r="G9">
        <v>0.98</v>
      </c>
      <c r="H9">
        <v>6.5000000000000002E-2</v>
      </c>
      <c r="I9">
        <v>9</v>
      </c>
      <c r="J9">
        <v>0.47799999999999998</v>
      </c>
      <c r="K9">
        <v>0</v>
      </c>
    </row>
    <row r="10" spans="1:11" x14ac:dyDescent="0.2">
      <c r="B10" t="s">
        <v>226</v>
      </c>
      <c r="F10">
        <v>12.795</v>
      </c>
      <c r="G10">
        <v>12.744999999999999</v>
      </c>
      <c r="H10">
        <v>0.26</v>
      </c>
      <c r="I10">
        <v>8.5</v>
      </c>
      <c r="J10">
        <v>1.6</v>
      </c>
      <c r="K10">
        <v>0.47799999999999998</v>
      </c>
    </row>
    <row r="11" spans="1:11" x14ac:dyDescent="0.2">
      <c r="B11" t="s">
        <v>227</v>
      </c>
      <c r="F11">
        <v>2.44</v>
      </c>
      <c r="G11">
        <v>2.0049999999999999</v>
      </c>
      <c r="H11">
        <v>0.435</v>
      </c>
      <c r="K11">
        <v>0.13</v>
      </c>
    </row>
    <row r="12" spans="1:11" x14ac:dyDescent="0.2">
      <c r="A12" t="s">
        <v>228</v>
      </c>
      <c r="E12">
        <v>1601.57</v>
      </c>
      <c r="F12">
        <v>1483.3119999999999</v>
      </c>
      <c r="G12">
        <v>1520.4465</v>
      </c>
      <c r="H12">
        <v>119.63800000000001</v>
      </c>
      <c r="I12">
        <v>258</v>
      </c>
      <c r="J12">
        <v>44.8705</v>
      </c>
      <c r="K12">
        <v>0.68300000000000005</v>
      </c>
    </row>
    <row r="13" spans="1:11" x14ac:dyDescent="0.2">
      <c r="B13" t="s">
        <v>141</v>
      </c>
    </row>
    <row r="14" spans="1:11" x14ac:dyDescent="0.2">
      <c r="A14" t="s">
        <v>186</v>
      </c>
      <c r="E14">
        <v>0.77200000000000002</v>
      </c>
      <c r="F14">
        <v>0.77200000000000002</v>
      </c>
      <c r="G14">
        <v>1.3865000000000001</v>
      </c>
      <c r="H14">
        <v>0</v>
      </c>
      <c r="I14">
        <v>8</v>
      </c>
      <c r="J14">
        <v>0.85650000000000004</v>
      </c>
      <c r="K14">
        <v>0</v>
      </c>
    </row>
    <row r="15" spans="1:11" x14ac:dyDescent="0.2">
      <c r="B15" t="s">
        <v>140</v>
      </c>
    </row>
    <row r="16" spans="1:11" x14ac:dyDescent="0.2">
      <c r="B16" t="s">
        <v>211</v>
      </c>
      <c r="E16">
        <v>0.77200000000000002</v>
      </c>
      <c r="F16">
        <v>0.77200000000000002</v>
      </c>
      <c r="G16">
        <v>1.3865000000000001</v>
      </c>
      <c r="H16">
        <v>0</v>
      </c>
      <c r="I16">
        <v>8</v>
      </c>
      <c r="J16">
        <v>0.85650000000000004</v>
      </c>
      <c r="K16">
        <v>0</v>
      </c>
    </row>
    <row r="17" spans="1:11" x14ac:dyDescent="0.2">
      <c r="A17" t="s">
        <v>187</v>
      </c>
      <c r="E17">
        <v>1600.798</v>
      </c>
      <c r="F17">
        <v>1482.54</v>
      </c>
      <c r="G17">
        <v>1519.06</v>
      </c>
      <c r="H17">
        <v>119.63800000000001</v>
      </c>
      <c r="I17">
        <v>250</v>
      </c>
      <c r="J17">
        <v>44.014000000000003</v>
      </c>
      <c r="K17">
        <v>0.68300000000000005</v>
      </c>
    </row>
    <row r="18" spans="1:11" x14ac:dyDescent="0.2">
      <c r="B18" t="s">
        <v>140</v>
      </c>
    </row>
    <row r="19" spans="1:11" x14ac:dyDescent="0.2">
      <c r="B19" t="s">
        <v>56</v>
      </c>
      <c r="E19">
        <v>1600.798</v>
      </c>
      <c r="F19">
        <v>1482.54</v>
      </c>
      <c r="G19">
        <v>1519.06</v>
      </c>
      <c r="H19">
        <v>119.63800000000001</v>
      </c>
      <c r="I19">
        <v>250</v>
      </c>
      <c r="J19">
        <v>44.014000000000003</v>
      </c>
      <c r="K19">
        <v>0.68300000000000005</v>
      </c>
    </row>
    <row r="20" spans="1:11" x14ac:dyDescent="0.2">
      <c r="A20" t="s">
        <v>229</v>
      </c>
      <c r="E20">
        <v>102.76</v>
      </c>
      <c r="F20">
        <v>102.76</v>
      </c>
      <c r="G20">
        <v>0</v>
      </c>
      <c r="H20">
        <v>0</v>
      </c>
      <c r="I20">
        <v>12</v>
      </c>
      <c r="J20">
        <v>3.02</v>
      </c>
      <c r="K20">
        <v>0</v>
      </c>
    </row>
    <row r="21" spans="1:11" x14ac:dyDescent="0.2">
      <c r="B21" t="s">
        <v>140</v>
      </c>
    </row>
    <row r="22" spans="1:11" x14ac:dyDescent="0.2">
      <c r="B22" t="s">
        <v>230</v>
      </c>
      <c r="E22">
        <v>8.98</v>
      </c>
      <c r="F22">
        <v>8.98</v>
      </c>
      <c r="I22">
        <v>12</v>
      </c>
      <c r="J22">
        <v>3.02</v>
      </c>
      <c r="K22">
        <v>0</v>
      </c>
    </row>
    <row r="23" spans="1:11" x14ac:dyDescent="0.2">
      <c r="B23" t="s">
        <v>231</v>
      </c>
      <c r="E23">
        <v>93.78</v>
      </c>
      <c r="F23">
        <v>93.78</v>
      </c>
    </row>
    <row r="24" spans="1:11" x14ac:dyDescent="0.2">
      <c r="A24" t="s">
        <v>232</v>
      </c>
      <c r="E24">
        <v>122.74679999999999</v>
      </c>
      <c r="F24">
        <v>118.8613</v>
      </c>
      <c r="G24">
        <v>62.641300000000001</v>
      </c>
      <c r="H24">
        <v>67.25</v>
      </c>
      <c r="I24">
        <v>138</v>
      </c>
      <c r="J24">
        <v>15.7103</v>
      </c>
      <c r="K24">
        <v>6.3803000000000001</v>
      </c>
    </row>
    <row r="25" spans="1:11" x14ac:dyDescent="0.2">
      <c r="B25" t="s">
        <v>140</v>
      </c>
    </row>
    <row r="26" spans="1:11" x14ac:dyDescent="0.2">
      <c r="B26" t="s">
        <v>233</v>
      </c>
      <c r="E26">
        <v>31.910499999999999</v>
      </c>
      <c r="F26">
        <v>33.328800000000001</v>
      </c>
      <c r="G26">
        <v>25.844000000000001</v>
      </c>
      <c r="I26">
        <v>28</v>
      </c>
      <c r="J26">
        <v>3.7267999999999999</v>
      </c>
      <c r="K26">
        <v>6.25</v>
      </c>
    </row>
    <row r="27" spans="1:11" x14ac:dyDescent="0.2">
      <c r="B27" t="s">
        <v>234</v>
      </c>
      <c r="E27">
        <v>37.430799999999998</v>
      </c>
      <c r="F27">
        <v>35.497999999999998</v>
      </c>
      <c r="I27">
        <v>34</v>
      </c>
      <c r="J27">
        <v>3.3157999999999999</v>
      </c>
      <c r="K27">
        <v>0.105</v>
      </c>
    </row>
    <row r="28" spans="1:11" x14ac:dyDescent="0.2">
      <c r="B28" t="s">
        <v>235</v>
      </c>
      <c r="E28">
        <v>38.830500000000001</v>
      </c>
      <c r="F28">
        <v>35.414999999999999</v>
      </c>
      <c r="G28">
        <v>36.7973</v>
      </c>
      <c r="I28">
        <v>57</v>
      </c>
      <c r="J28">
        <v>6.5743</v>
      </c>
      <c r="K28">
        <v>2.53E-2</v>
      </c>
    </row>
    <row r="29" spans="1:11" x14ac:dyDescent="0.2">
      <c r="B29" t="s">
        <v>236</v>
      </c>
      <c r="E29">
        <v>14.574999999999999</v>
      </c>
      <c r="F29">
        <v>14.6195</v>
      </c>
      <c r="H29">
        <v>67.25</v>
      </c>
      <c r="I29">
        <v>19</v>
      </c>
      <c r="J29">
        <v>2.0933999999999999</v>
      </c>
    </row>
    <row r="30" spans="1:11" x14ac:dyDescent="0.2">
      <c r="A30" t="s">
        <v>237</v>
      </c>
      <c r="E30">
        <v>59.898800000000001</v>
      </c>
      <c r="F30">
        <v>80.133300000000006</v>
      </c>
      <c r="G30">
        <v>81.342799999999997</v>
      </c>
      <c r="H30">
        <v>3.649</v>
      </c>
      <c r="I30">
        <v>178</v>
      </c>
      <c r="J30">
        <v>18.351400000000002</v>
      </c>
      <c r="K30">
        <v>3.1575000000000002</v>
      </c>
    </row>
    <row r="31" spans="1:11" x14ac:dyDescent="0.2">
      <c r="B31" t="s">
        <v>238</v>
      </c>
      <c r="E31">
        <v>32.415300000000002</v>
      </c>
      <c r="F31">
        <v>33.518000000000001</v>
      </c>
      <c r="G31">
        <v>25.040800000000001</v>
      </c>
      <c r="I31">
        <v>69</v>
      </c>
      <c r="J31">
        <v>6.8490000000000002</v>
      </c>
    </row>
    <row r="32" spans="1:11" x14ac:dyDescent="0.2">
      <c r="B32" t="s">
        <v>239</v>
      </c>
      <c r="G32">
        <v>17.050999999999998</v>
      </c>
      <c r="I32">
        <v>21</v>
      </c>
      <c r="J32">
        <v>1.1926000000000001</v>
      </c>
      <c r="K32">
        <v>2.8</v>
      </c>
    </row>
    <row r="33" spans="1:11" x14ac:dyDescent="0.2">
      <c r="B33" t="s">
        <v>240</v>
      </c>
      <c r="E33">
        <v>27.483499999999999</v>
      </c>
      <c r="F33">
        <v>27.298300000000001</v>
      </c>
      <c r="G33">
        <v>23.584</v>
      </c>
      <c r="I33">
        <v>75</v>
      </c>
      <c r="J33">
        <v>7.0587999999999997</v>
      </c>
      <c r="K33">
        <v>0.35749999999999998</v>
      </c>
    </row>
    <row r="34" spans="1:11" x14ac:dyDescent="0.2">
      <c r="B34" t="s">
        <v>241</v>
      </c>
      <c r="F34">
        <v>19.317</v>
      </c>
      <c r="G34">
        <v>15.667</v>
      </c>
      <c r="H34">
        <v>3.649</v>
      </c>
      <c r="I34">
        <v>13</v>
      </c>
      <c r="J34">
        <v>3.2509999999999999</v>
      </c>
    </row>
    <row r="35" spans="1:11" x14ac:dyDescent="0.2">
      <c r="A35" t="s">
        <v>242</v>
      </c>
      <c r="E35">
        <v>45.238999999999997</v>
      </c>
      <c r="F35">
        <v>36.759300000000003</v>
      </c>
      <c r="G35">
        <v>0</v>
      </c>
      <c r="H35">
        <v>0</v>
      </c>
      <c r="I35">
        <v>31</v>
      </c>
      <c r="J35">
        <v>3.6406999999999998</v>
      </c>
      <c r="K35">
        <v>0</v>
      </c>
    </row>
    <row r="36" spans="1:11" x14ac:dyDescent="0.2">
      <c r="B36" t="s">
        <v>243</v>
      </c>
      <c r="E36">
        <v>45.238999999999997</v>
      </c>
      <c r="F36">
        <v>36.759300000000003</v>
      </c>
      <c r="I36">
        <v>31</v>
      </c>
      <c r="J36">
        <v>3.6406999999999998</v>
      </c>
      <c r="K36">
        <v>0</v>
      </c>
    </row>
    <row r="38" spans="1:11" x14ac:dyDescent="0.2">
      <c r="A38" t="s">
        <v>21</v>
      </c>
      <c r="E38">
        <v>1978.7116000000001</v>
      </c>
      <c r="F38">
        <v>1885.3839</v>
      </c>
      <c r="G38">
        <v>1724.5075999999999</v>
      </c>
      <c r="H38">
        <v>191.232</v>
      </c>
      <c r="I38">
        <v>781.5</v>
      </c>
      <c r="J38">
        <v>102.1409</v>
      </c>
      <c r="K38">
        <v>10.828799999999999</v>
      </c>
    </row>
    <row r="40" spans="1:11" ht="409.5" x14ac:dyDescent="0.2">
      <c r="A40" s="168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Аналит.отчет</vt:lpstr>
      <vt:lpstr>Диагностика</vt:lpstr>
      <vt:lpstr>Расчет ИФО</vt:lpstr>
      <vt:lpstr>Инвест. проекты</vt:lpstr>
      <vt:lpstr>Структура аналитич. записки</vt:lpstr>
      <vt:lpstr>Лист1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2022-10-19T07:51:18Z</cp:lastPrinted>
  <dcterms:created xsi:type="dcterms:W3CDTF">2006-03-06T08:26:24Z</dcterms:created>
  <dcterms:modified xsi:type="dcterms:W3CDTF">2023-08-03T03:25:56Z</dcterms:modified>
</cp:coreProperties>
</file>